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90" yWindow="450" windowWidth="15480" windowHeight="927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(6)'!$A$9:$O$80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(6)'!$A$1:$O$87</definedName>
  </definedNames>
  <calcPr calcId="125725" refMode="R1C1"/>
</workbook>
</file>

<file path=xl/calcChain.xml><?xml version="1.0" encoding="utf-8"?>
<calcChain xmlns="http://schemas.openxmlformats.org/spreadsheetml/2006/main">
  <c r="N15" i="4"/>
  <c r="M15"/>
  <c r="L15"/>
  <c r="K15"/>
  <c r="J15"/>
  <c r="I15"/>
  <c r="H15"/>
  <c r="G21"/>
  <c r="C84"/>
  <c r="N63" l="1"/>
  <c r="M63"/>
  <c r="L63"/>
  <c r="K63"/>
  <c r="J63"/>
  <c r="I63"/>
  <c r="M14"/>
  <c r="L35"/>
  <c r="N35"/>
  <c r="M35"/>
  <c r="K35"/>
  <c r="K14" s="1"/>
  <c r="J35"/>
  <c r="J14"/>
  <c r="N75"/>
  <c r="M75"/>
  <c r="L75"/>
  <c r="K75"/>
  <c r="J75"/>
  <c r="N79"/>
  <c r="M79"/>
  <c r="L79"/>
  <c r="K79"/>
  <c r="N82"/>
  <c r="M82"/>
  <c r="L82"/>
  <c r="K82"/>
  <c r="J82"/>
  <c r="N69"/>
  <c r="M69"/>
  <c r="L69"/>
  <c r="K69"/>
  <c r="J69"/>
  <c r="N45"/>
  <c r="M45"/>
  <c r="L45"/>
  <c r="K45"/>
  <c r="J45"/>
  <c r="I19"/>
  <c r="H76"/>
  <c r="H80"/>
  <c r="H37"/>
  <c r="H34"/>
  <c r="H82"/>
  <c r="H75"/>
  <c r="H79"/>
  <c r="H21"/>
  <c r="H51"/>
  <c r="H52"/>
  <c r="F19"/>
  <c r="F26"/>
  <c r="D26"/>
  <c r="H26"/>
  <c r="H31"/>
  <c r="H48"/>
  <c r="H67"/>
  <c r="H54" s="1"/>
  <c r="I69"/>
  <c r="I74"/>
  <c r="I82"/>
  <c r="I54"/>
  <c r="I52"/>
  <c r="I14" s="1"/>
  <c r="I36" l="1"/>
  <c r="I35"/>
  <c r="G19"/>
  <c r="I22"/>
  <c r="G35"/>
  <c r="F42"/>
  <c r="F36"/>
  <c r="L52"/>
  <c r="H19"/>
  <c r="G31"/>
  <c r="C31" s="1"/>
  <c r="E22"/>
  <c r="D22"/>
  <c r="G67"/>
  <c r="G54"/>
  <c r="C27"/>
  <c r="C28"/>
  <c r="C29"/>
  <c r="G53"/>
  <c r="G52"/>
  <c r="C64"/>
  <c r="J19"/>
  <c r="N22"/>
  <c r="N19"/>
  <c r="F22"/>
  <c r="G22"/>
  <c r="F21"/>
  <c r="F20"/>
  <c r="E19"/>
  <c r="D19"/>
  <c r="E18"/>
  <c r="C24"/>
  <c r="J22"/>
  <c r="L22"/>
  <c r="L19"/>
  <c r="M19"/>
  <c r="K19"/>
  <c r="M22"/>
  <c r="K22"/>
  <c r="H35"/>
  <c r="G36"/>
  <c r="G34" s="1"/>
  <c r="E35"/>
  <c r="E34" s="1"/>
  <c r="D35"/>
  <c r="D34" s="1"/>
  <c r="L38"/>
  <c r="M38"/>
  <c r="N38"/>
  <c r="K38"/>
  <c r="N36"/>
  <c r="M36"/>
  <c r="M34" s="1"/>
  <c r="L36"/>
  <c r="K36"/>
  <c r="F52"/>
  <c r="E52"/>
  <c r="D52"/>
  <c r="D51" s="1"/>
  <c r="I53"/>
  <c r="H53"/>
  <c r="F53"/>
  <c r="N52"/>
  <c r="M52"/>
  <c r="K52"/>
  <c r="N53"/>
  <c r="M53"/>
  <c r="L53"/>
  <c r="K53"/>
  <c r="J53"/>
  <c r="N55"/>
  <c r="M55"/>
  <c r="L55"/>
  <c r="K55"/>
  <c r="N59"/>
  <c r="M59"/>
  <c r="L59"/>
  <c r="K59"/>
  <c r="N20"/>
  <c r="M20"/>
  <c r="L20"/>
  <c r="K20"/>
  <c r="K16" s="1"/>
  <c r="J20"/>
  <c r="I20"/>
  <c r="G20"/>
  <c r="C68"/>
  <c r="C56"/>
  <c r="C57"/>
  <c r="C60"/>
  <c r="C61"/>
  <c r="C63"/>
  <c r="C40"/>
  <c r="K42"/>
  <c r="N42"/>
  <c r="M42"/>
  <c r="L42"/>
  <c r="C43"/>
  <c r="C44"/>
  <c r="G48"/>
  <c r="C48" s="1"/>
  <c r="J38"/>
  <c r="J36"/>
  <c r="I45"/>
  <c r="C46" s="1"/>
  <c r="C45" s="1"/>
  <c r="G37"/>
  <c r="C37" s="1"/>
  <c r="I38"/>
  <c r="H55"/>
  <c r="H59"/>
  <c r="C62"/>
  <c r="E65"/>
  <c r="C65" s="1"/>
  <c r="C66"/>
  <c r="E74"/>
  <c r="E73" s="1"/>
  <c r="D74"/>
  <c r="D73" s="1"/>
  <c r="L77"/>
  <c r="L74" s="1"/>
  <c r="L73" s="1"/>
  <c r="M77"/>
  <c r="M74" s="1"/>
  <c r="M73" s="1"/>
  <c r="N77"/>
  <c r="N74" s="1"/>
  <c r="N73" s="1"/>
  <c r="I75"/>
  <c r="K77"/>
  <c r="K74" s="1"/>
  <c r="J79"/>
  <c r="I79"/>
  <c r="C78"/>
  <c r="C80"/>
  <c r="C81"/>
  <c r="C30"/>
  <c r="C32"/>
  <c r="C47"/>
  <c r="C49"/>
  <c r="H36"/>
  <c r="H42"/>
  <c r="H38"/>
  <c r="H20"/>
  <c r="G82"/>
  <c r="J52"/>
  <c r="I55"/>
  <c r="J55"/>
  <c r="G55"/>
  <c r="K51" l="1"/>
  <c r="J34"/>
  <c r="D18"/>
  <c r="D14"/>
  <c r="F16"/>
  <c r="I34"/>
  <c r="L34"/>
  <c r="L51"/>
  <c r="C54"/>
  <c r="C53"/>
  <c r="J18"/>
  <c r="N14"/>
  <c r="H16"/>
  <c r="J16"/>
  <c r="N18"/>
  <c r="N51"/>
  <c r="J51"/>
  <c r="I16"/>
  <c r="M16"/>
  <c r="N34"/>
  <c r="C79"/>
  <c r="F51"/>
  <c r="G51"/>
  <c r="M51"/>
  <c r="K34"/>
  <c r="L16"/>
  <c r="L14"/>
  <c r="E54"/>
  <c r="E51" s="1"/>
  <c r="K18"/>
  <c r="I18"/>
  <c r="E14"/>
  <c r="E13" s="1"/>
  <c r="C67"/>
  <c r="L18"/>
  <c r="N16"/>
  <c r="C52"/>
  <c r="K73"/>
  <c r="M18"/>
  <c r="C19"/>
  <c r="D13"/>
  <c r="G15"/>
  <c r="C15" s="1"/>
  <c r="G18"/>
  <c r="C21"/>
  <c r="F18"/>
  <c r="C20"/>
  <c r="C36"/>
  <c r="C55"/>
  <c r="I51"/>
  <c r="I42"/>
  <c r="J42"/>
  <c r="C51" l="1"/>
  <c r="M13"/>
  <c r="C42"/>
  <c r="N13"/>
  <c r="L13"/>
  <c r="K13"/>
  <c r="C18"/>
  <c r="G77"/>
  <c r="G75"/>
  <c r="C75" s="1"/>
  <c r="H77"/>
  <c r="H74" s="1"/>
  <c r="I77"/>
  <c r="J77"/>
  <c r="J74" s="1"/>
  <c r="I59"/>
  <c r="J59"/>
  <c r="G16"/>
  <c r="C16" s="1"/>
  <c r="F82"/>
  <c r="F77"/>
  <c r="F39"/>
  <c r="F38" s="1"/>
  <c r="G74" l="1"/>
  <c r="G14" s="1"/>
  <c r="G13" s="1"/>
  <c r="F35"/>
  <c r="C39"/>
  <c r="H14"/>
  <c r="H13" s="1"/>
  <c r="H73"/>
  <c r="F74"/>
  <c r="F73" s="1"/>
  <c r="C82"/>
  <c r="J73"/>
  <c r="J13"/>
  <c r="C77"/>
  <c r="F14" l="1"/>
  <c r="F13" s="1"/>
  <c r="C35"/>
  <c r="F34"/>
  <c r="I73"/>
  <c r="I13"/>
  <c r="C74"/>
  <c r="G59"/>
  <c r="C59" s="1"/>
  <c r="G38"/>
  <c r="C38" s="1"/>
  <c r="C73" l="1"/>
  <c r="C14"/>
  <c r="C13" s="1"/>
  <c r="C34"/>
  <c r="G73"/>
  <c r="F85" l="1"/>
  <c r="D83"/>
  <c r="C83" s="1"/>
  <c r="E83"/>
  <c r="E76"/>
  <c r="C76" s="1"/>
  <c r="D1"/>
  <c r="F1"/>
  <c r="E1"/>
  <c r="H22" l="1"/>
  <c r="C22" s="1"/>
  <c r="H18"/>
  <c r="C23"/>
</calcChain>
</file>

<file path=xl/sharedStrings.xml><?xml version="1.0" encoding="utf-8"?>
<sst xmlns="http://schemas.openxmlformats.org/spreadsheetml/2006/main" count="119" uniqueCount="58">
  <si>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</si>
  <si>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</si>
  <si>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</si>
  <si>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</si>
  <si>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</si>
  <si>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</si>
  <si>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</si>
  <si>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</si>
  <si>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</si>
  <si>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</si>
  <si>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</si>
  <si>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</si>
  <si>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</si>
  <si>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</si>
  <si>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12.1.  Расходы на выплаты персоналу казенных учреждений</t>
  </si>
  <si>
    <t>107 434, 00</t>
  </si>
  <si>
    <t>Мероприятие 12.2. Иные закупки товаров, работ и услуг для обеспечения госудасртвенных (муниципальных) нужд</t>
  </si>
  <si>
    <t>х</t>
  </si>
  <si>
    <t>Приложение 2  муниципальной программы «Развитие культуры в городском округе Нижняя Салда до 2024 года»</t>
  </si>
  <si>
    <t>ПЛАН МЕРОПРИЯТИЙ 
по выполнению муниципальной программы
"Развитие культуры в городском округе Нижняя Салда до 2024 года"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</si>
  <si>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</si>
  <si>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</si>
  <si>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</si>
  <si>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</si>
  <si>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Мероприятие 5. Капитальный ремонт музея</t>
  </si>
  <si>
    <t>Мероприятие 6. Погашение кредит.задолженности прошлых лет</t>
  </si>
  <si>
    <t>Мероприятие 7.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</si>
  <si>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</si>
  <si>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</si>
  <si>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9. Погашение кредит.задолженности прошлых лет</t>
  </si>
  <si>
    <t xml:space="preserve">Мероприятие 10. Капитальный ремонт муниципального учреждения "Центральная городская библиотека" 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</si>
  <si>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</si>
  <si>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12. Реализация мер по поэтапному повышению средней заработной платы  работников муниципальных библиотек</t>
  </si>
  <si>
    <t>Мероприятие 8. Обеспечение деятельности аппарата управления культуры, всего, из них:</t>
  </si>
  <si>
    <t>Мероприятие 9. Городские мероприятия в сфере культуры, всего, из них:</t>
  </si>
  <si>
    <t>Мероприятие 10.  Сохранение, использование популяризация объектов культурного наследия</t>
  </si>
  <si>
    <t>Мероприятие 11. Погашение кредиторской задолженности прошлых лет</t>
  </si>
  <si>
    <t>Мероприятие 12.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</si>
  <si>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>Мероприятие 13.Субсидии некоммерческим организациям (за исключением государственных (муниципальных) учреждений)</t>
  </si>
  <si>
    <t>Мероприятие 3.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</si>
  <si>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 xml:space="preserve">Мероприятие 4.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</si>
  <si>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3. Погашение кредиторской задолженности</t>
  </si>
  <si>
    <t>Подпрограмма 4. Обеспечение реализации муниципальной программы "Развитие культуры в городском округе Нижняя Салда до 2024 года"</t>
  </si>
  <si>
    <t>Подпрограмма 2. "Развитие музейной деятельности"</t>
  </si>
  <si>
    <t>Подпрограмма 3. "Развитие библиотечной деятельности"</t>
  </si>
  <si>
    <t>4,5,6,7,8,28,33,41,42,43,44</t>
  </si>
  <si>
    <t>12,13,14,33,41,42,43,44</t>
  </si>
  <si>
    <t>41, 42</t>
  </si>
  <si>
    <t>16, 17</t>
  </si>
  <si>
    <t>21,22,33,4142,43,44</t>
  </si>
  <si>
    <t>24,25,26,27</t>
  </si>
  <si>
    <t>31,32,34,37,38</t>
  </si>
  <si>
    <t>31,32,34,41</t>
  </si>
  <si>
    <t>32,34</t>
  </si>
  <si>
    <t>32, 36</t>
  </si>
  <si>
    <t>Мероприятие 13.Создание и обеспечение деятельности молодежных  "коворкинг-центров"</t>
  </si>
  <si>
    <t>Капитальный ремонт учреждений культуры</t>
  </si>
  <si>
    <t>Приложение № 2 к постановлению администрации городского округа Нижняя Салда от _______________ № _______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</si>
</sst>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_р_._-;\-* #,##0.0_р_._-;_-* &quot;-&quot;?_р_._-;_-@_-"/>
    <numFmt numFmtId="168" formatCode="#,##0.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9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left" vertical="justify"/>
    </xf>
    <xf numFmtId="4" fontId="12" fillId="0" borderId="1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vertical="justify"/>
    </xf>
    <xf numFmtId="49" fontId="13" fillId="0" borderId="1" xfId="6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wrapText="1"/>
    </xf>
    <xf numFmtId="49" fontId="12" fillId="0" borderId="3" xfId="0" applyNumberFormat="1" applyFont="1" applyFill="1" applyBorder="1" applyAlignment="1"/>
    <xf numFmtId="166" fontId="12" fillId="0" borderId="6" xfId="0" applyNumberFormat="1" applyFont="1" applyFill="1" applyBorder="1" applyAlignment="1">
      <alignment horizontal="left" vertical="justify"/>
    </xf>
    <xf numFmtId="49" fontId="13" fillId="0" borderId="4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/>
    </xf>
    <xf numFmtId="4" fontId="13" fillId="0" borderId="0" xfId="0" applyNumberFormat="1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168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9" fontId="12" fillId="0" borderId="1" xfId="6" applyNumberFormat="1" applyFont="1" applyFill="1" applyBorder="1" applyAlignment="1">
      <alignment wrapText="1"/>
    </xf>
    <xf numFmtId="4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" fontId="13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left" vertical="justify"/>
    </xf>
    <xf numFmtId="0" fontId="13" fillId="0" borderId="1" xfId="0" applyFont="1" applyFill="1" applyBorder="1" applyAlignment="1">
      <alignment horizontal="left" vertical="top" wrapText="1"/>
    </xf>
    <xf numFmtId="43" fontId="13" fillId="0" borderId="1" xfId="9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43" fontId="12" fillId="0" borderId="7" xfId="9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wrapText="1"/>
    </xf>
    <xf numFmtId="4" fontId="13" fillId="0" borderId="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justify"/>
    </xf>
    <xf numFmtId="49" fontId="13" fillId="0" borderId="4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4"/>
  <sheetViews>
    <sheetView tabSelected="1" topLeftCell="C209" zoomScale="60" zoomScaleNormal="60" zoomScaleSheetLayoutView="55" workbookViewId="0">
      <pane ySplit="360" topLeftCell="A10" activePane="bottomLeft"/>
      <selection activeCell="I209" sqref="I1:I1048576"/>
      <selection pane="bottomLeft" activeCell="P26" sqref="P26"/>
    </sheetView>
  </sheetViews>
  <sheetFormatPr defaultColWidth="8.85546875" defaultRowHeight="15"/>
  <cols>
    <col min="1" max="1" width="6.5703125" style="6" customWidth="1"/>
    <col min="2" max="2" width="52" style="2" customWidth="1"/>
    <col min="3" max="3" width="21.42578125" style="7" customWidth="1"/>
    <col min="4" max="4" width="20.42578125" style="1" customWidth="1"/>
    <col min="5" max="5" width="19.7109375" style="1" customWidth="1"/>
    <col min="6" max="6" width="20.7109375" style="1" customWidth="1"/>
    <col min="7" max="7" width="21" style="1" customWidth="1"/>
    <col min="8" max="8" width="20.42578125" style="1" customWidth="1"/>
    <col min="9" max="9" width="20.28515625" style="91" customWidth="1"/>
    <col min="10" max="10" width="20.28515625" style="1" customWidth="1"/>
    <col min="11" max="11" width="20" style="1" customWidth="1"/>
    <col min="12" max="12" width="20.7109375" style="1" customWidth="1"/>
    <col min="13" max="13" width="20.28515625" style="1" customWidth="1"/>
    <col min="14" max="14" width="22.7109375" style="1" customWidth="1"/>
    <col min="15" max="15" width="21.7109375" style="5" customWidth="1"/>
    <col min="16" max="16384" width="8.85546875" style="1"/>
  </cols>
  <sheetData>
    <row r="1" spans="1:15" ht="15" hidden="1" customHeight="1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5" hidden="1">
      <c r="D2" s="1">
        <v>2645246.9</v>
      </c>
      <c r="E2" s="1">
        <v>3154522.395</v>
      </c>
      <c r="F2" s="1">
        <v>3634003.1697499999</v>
      </c>
    </row>
    <row r="3" spans="1:15" hidden="1">
      <c r="D3" s="3"/>
    </row>
    <row r="4" spans="1:15">
      <c r="D4" s="3"/>
      <c r="I4" s="108"/>
      <c r="J4" s="109"/>
      <c r="K4" s="109"/>
      <c r="L4" s="109"/>
      <c r="M4" s="109"/>
      <c r="N4" s="109"/>
      <c r="O4" s="109"/>
    </row>
    <row r="5" spans="1:15" ht="65.25" customHeight="1">
      <c r="D5" s="3"/>
      <c r="E5" s="3"/>
      <c r="F5" s="3"/>
      <c r="I5" s="110" t="s">
        <v>57</v>
      </c>
      <c r="J5" s="110"/>
      <c r="K5" s="110"/>
      <c r="L5" s="110"/>
      <c r="M5" s="110"/>
      <c r="N5" s="110"/>
      <c r="O5" s="110"/>
    </row>
    <row r="6" spans="1:15" ht="87.75" customHeight="1">
      <c r="D6" s="3"/>
      <c r="E6" s="3"/>
      <c r="F6" s="3"/>
      <c r="I6" s="110" t="s">
        <v>18</v>
      </c>
      <c r="J6" s="111"/>
      <c r="K6" s="111"/>
      <c r="L6" s="111"/>
      <c r="M6" s="111"/>
      <c r="N6" s="111"/>
      <c r="O6" s="111"/>
    </row>
    <row r="7" spans="1:15" ht="60" customHeight="1">
      <c r="A7" s="124" t="s">
        <v>19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8.75">
      <c r="A8" s="9"/>
      <c r="B8" s="10"/>
      <c r="C8" s="11"/>
      <c r="D8" s="23"/>
      <c r="E8" s="25"/>
      <c r="F8" s="26"/>
      <c r="G8" s="27"/>
      <c r="H8" s="23"/>
      <c r="I8" s="92"/>
      <c r="J8" s="23"/>
      <c r="K8" s="28"/>
      <c r="L8" s="28"/>
      <c r="M8" s="28"/>
      <c r="N8" s="28"/>
      <c r="O8" s="12"/>
    </row>
    <row r="9" spans="1:15" ht="18.75">
      <c r="A9" s="9"/>
      <c r="B9" s="10"/>
      <c r="C9" s="11"/>
      <c r="D9" s="23"/>
      <c r="E9" s="25"/>
      <c r="F9" s="26"/>
      <c r="G9" s="27"/>
      <c r="H9" s="23"/>
      <c r="I9" s="92"/>
      <c r="J9" s="23"/>
      <c r="K9" s="28"/>
      <c r="L9" s="28"/>
      <c r="M9" s="28"/>
      <c r="N9" s="28"/>
      <c r="O9" s="12"/>
    </row>
    <row r="10" spans="1:15" s="4" customFormat="1" ht="71.25" customHeight="1">
      <c r="A10" s="126" t="s">
        <v>0</v>
      </c>
      <c r="B10" s="112" t="s">
        <v>1</v>
      </c>
      <c r="C10" s="128" t="s">
        <v>2</v>
      </c>
      <c r="D10" s="129"/>
      <c r="E10" s="129"/>
      <c r="F10" s="129"/>
      <c r="G10" s="129"/>
      <c r="H10" s="129"/>
      <c r="I10" s="129"/>
      <c r="J10" s="129"/>
      <c r="K10" s="29"/>
      <c r="L10" s="29"/>
      <c r="M10" s="29"/>
      <c r="N10" s="29"/>
      <c r="O10" s="112" t="s">
        <v>3</v>
      </c>
    </row>
    <row r="11" spans="1:15" s="4" customFormat="1" ht="85.5" customHeight="1">
      <c r="A11" s="127"/>
      <c r="B11" s="112"/>
      <c r="C11" s="30" t="s">
        <v>4</v>
      </c>
      <c r="D11" s="31">
        <v>2014</v>
      </c>
      <c r="E11" s="31">
        <v>2015</v>
      </c>
      <c r="F11" s="31">
        <v>2016</v>
      </c>
      <c r="G11" s="31">
        <v>2017</v>
      </c>
      <c r="H11" s="31">
        <v>2018</v>
      </c>
      <c r="I11" s="93">
        <v>2019</v>
      </c>
      <c r="J11" s="31">
        <v>2020</v>
      </c>
      <c r="K11" s="31">
        <v>2021</v>
      </c>
      <c r="L11" s="31">
        <v>2022</v>
      </c>
      <c r="M11" s="31">
        <v>2023</v>
      </c>
      <c r="N11" s="31">
        <v>2024</v>
      </c>
      <c r="O11" s="112"/>
    </row>
    <row r="12" spans="1:15" s="4" customFormat="1" ht="23.25" customHeight="1">
      <c r="A12" s="24">
        <v>1</v>
      </c>
      <c r="B12" s="32" t="s">
        <v>5</v>
      </c>
      <c r="C12" s="33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94">
        <v>9</v>
      </c>
      <c r="J12" s="34">
        <v>10</v>
      </c>
      <c r="K12" s="34"/>
      <c r="L12" s="34"/>
      <c r="M12" s="34"/>
      <c r="N12" s="34"/>
      <c r="O12" s="34">
        <v>11</v>
      </c>
    </row>
    <row r="13" spans="1:15" ht="39">
      <c r="A13" s="13">
        <v>1</v>
      </c>
      <c r="B13" s="35" t="s">
        <v>6</v>
      </c>
      <c r="C13" s="36">
        <f>SUM(C14:C16)</f>
        <v>391344199.75999999</v>
      </c>
      <c r="D13" s="37">
        <f>SUM(D14:D16)</f>
        <v>28885600</v>
      </c>
      <c r="E13" s="37">
        <f>SUM(E14:E16)</f>
        <v>25643738.759999998</v>
      </c>
      <c r="F13" s="37">
        <f>F14+F15+F16</f>
        <v>28622072</v>
      </c>
      <c r="G13" s="37">
        <f>SUM(G14:G16)</f>
        <v>32328300</v>
      </c>
      <c r="H13" s="37">
        <f>H14+H15+H16</f>
        <v>33146960</v>
      </c>
      <c r="I13" s="95">
        <f t="shared" ref="I13:K13" si="0">I14+I15+I16</f>
        <v>43274000</v>
      </c>
      <c r="J13" s="37">
        <f t="shared" si="0"/>
        <v>42697105</v>
      </c>
      <c r="K13" s="37">
        <f t="shared" si="0"/>
        <v>43017396</v>
      </c>
      <c r="L13" s="37">
        <f t="shared" ref="L13:M13" si="1">L16+L15+L14</f>
        <v>37899676</v>
      </c>
      <c r="M13" s="37">
        <f t="shared" si="1"/>
        <v>37909676</v>
      </c>
      <c r="N13" s="37">
        <f>N16+N15+N14</f>
        <v>37919676</v>
      </c>
      <c r="O13" s="38"/>
    </row>
    <row r="14" spans="1:15" ht="20.25">
      <c r="A14" s="13">
        <v>2</v>
      </c>
      <c r="B14" s="39" t="s">
        <v>7</v>
      </c>
      <c r="C14" s="40">
        <f t="shared" ref="C14:N14" si="2">C19+C35+C52+C74</f>
        <v>373430803.75999999</v>
      </c>
      <c r="D14" s="41">
        <f t="shared" si="2"/>
        <v>28885600</v>
      </c>
      <c r="E14" s="41">
        <f t="shared" si="2"/>
        <v>25629138.759999998</v>
      </c>
      <c r="F14" s="41">
        <f t="shared" si="2"/>
        <v>26243536</v>
      </c>
      <c r="G14" s="41">
        <f t="shared" si="2"/>
        <v>30540000</v>
      </c>
      <c r="H14" s="41">
        <f t="shared" si="2"/>
        <v>29690000</v>
      </c>
      <c r="I14" s="107">
        <f>I19+I35+I52+I74</f>
        <v>41329000</v>
      </c>
      <c r="J14" s="41">
        <f>J19+J35+J52+J74</f>
        <v>41047105</v>
      </c>
      <c r="K14" s="41">
        <f>K19+K35+K52+K74</f>
        <v>41362396</v>
      </c>
      <c r="L14" s="41">
        <f t="shared" si="2"/>
        <v>36234676</v>
      </c>
      <c r="M14" s="41">
        <f>M19+M35+M52+M74</f>
        <v>36234676</v>
      </c>
      <c r="N14" s="41">
        <f t="shared" si="2"/>
        <v>36234676</v>
      </c>
      <c r="O14" s="42"/>
    </row>
    <row r="15" spans="1:15" ht="19.5">
      <c r="A15" s="13">
        <v>3</v>
      </c>
      <c r="B15" s="39" t="s">
        <v>8</v>
      </c>
      <c r="C15" s="36">
        <f>SUM(D15:N15)</f>
        <v>4292796</v>
      </c>
      <c r="D15" s="43">
        <v>0</v>
      </c>
      <c r="E15" s="43">
        <v>14600</v>
      </c>
      <c r="F15" s="37">
        <v>1232936</v>
      </c>
      <c r="G15" s="37">
        <f>G21+G37+G54</f>
        <v>533300</v>
      </c>
      <c r="H15" s="43">
        <f>H31+H48+H67+H25+H41+H58</f>
        <v>2211960</v>
      </c>
      <c r="I15" s="96">
        <f>I31+I48+I67+I25+I41+I58+I71</f>
        <v>300000</v>
      </c>
      <c r="J15" s="43">
        <f t="shared" ref="J15:N15" si="3">J31+J48+J67+J25+J41+J58+J71</f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2"/>
    </row>
    <row r="16" spans="1:15" ht="19.5">
      <c r="A16" s="13">
        <v>4</v>
      </c>
      <c r="B16" s="39" t="s">
        <v>10</v>
      </c>
      <c r="C16" s="36">
        <f>SUM(D16:N16)</f>
        <v>13620600</v>
      </c>
      <c r="D16" s="43" t="s">
        <v>17</v>
      </c>
      <c r="E16" s="43" t="s">
        <v>17</v>
      </c>
      <c r="F16" s="43">
        <f t="shared" ref="F16:N16" si="4">F20+F36+F53</f>
        <v>1145600</v>
      </c>
      <c r="G16" s="43">
        <f t="shared" si="4"/>
        <v>1255000</v>
      </c>
      <c r="H16" s="43">
        <f t="shared" si="4"/>
        <v>1245000</v>
      </c>
      <c r="I16" s="96">
        <f t="shared" si="4"/>
        <v>1645000</v>
      </c>
      <c r="J16" s="43">
        <f t="shared" si="4"/>
        <v>1650000</v>
      </c>
      <c r="K16" s="43">
        <f>K20+K36+K53</f>
        <v>1655000</v>
      </c>
      <c r="L16" s="43">
        <f t="shared" si="4"/>
        <v>1665000</v>
      </c>
      <c r="M16" s="43">
        <f t="shared" si="4"/>
        <v>1675000</v>
      </c>
      <c r="N16" s="43">
        <f t="shared" si="4"/>
        <v>1685000</v>
      </c>
      <c r="O16" s="42"/>
    </row>
    <row r="17" spans="1:15" ht="28.9" customHeight="1">
      <c r="A17" s="13">
        <v>5</v>
      </c>
      <c r="B17" s="115" t="s">
        <v>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s="8" customFormat="1" ht="28.9" customHeight="1">
      <c r="A18" s="13">
        <v>6</v>
      </c>
      <c r="B18" s="44" t="s">
        <v>21</v>
      </c>
      <c r="C18" s="36">
        <f>C21+C20+C19</f>
        <v>218435408.20000002</v>
      </c>
      <c r="D18" s="36">
        <f>D21+D19</f>
        <v>18635600.359999999</v>
      </c>
      <c r="E18" s="36">
        <f>E21+E19</f>
        <v>13297681.76</v>
      </c>
      <c r="F18" s="36">
        <f>F19+F20+F21</f>
        <v>17290836</v>
      </c>
      <c r="G18" s="36">
        <f>G21+G20+G19</f>
        <v>15109201.5</v>
      </c>
      <c r="H18" s="36">
        <f>H19+H20+H21</f>
        <v>18212385.579999998</v>
      </c>
      <c r="I18" s="97">
        <f>I19+I20+I21</f>
        <v>22143904</v>
      </c>
      <c r="J18" s="36">
        <f>J19+J20+J21</f>
        <v>22510171</v>
      </c>
      <c r="K18" s="36">
        <f>K21+K20+K19</f>
        <v>22793907</v>
      </c>
      <c r="L18" s="36">
        <f t="shared" ref="L18:M18" si="5">L21+L20+L19</f>
        <v>22803907</v>
      </c>
      <c r="M18" s="36">
        <f t="shared" si="5"/>
        <v>22813907</v>
      </c>
      <c r="N18" s="36">
        <f>N21+N20+N19</f>
        <v>22823907</v>
      </c>
      <c r="O18" s="45"/>
    </row>
    <row r="19" spans="1:15" ht="20.25">
      <c r="A19" s="13">
        <v>7</v>
      </c>
      <c r="B19" s="46" t="s">
        <v>7</v>
      </c>
      <c r="C19" s="40">
        <f t="shared" ref="C19:C32" si="6">SUM(D19:N19)</f>
        <v>202363011.62</v>
      </c>
      <c r="D19" s="40">
        <f>D27+D23</f>
        <v>18635600.359999999</v>
      </c>
      <c r="E19" s="40">
        <f>E30+E23</f>
        <v>13297681.76</v>
      </c>
      <c r="F19" s="40">
        <f>F27+F23</f>
        <v>14957900</v>
      </c>
      <c r="G19" s="40">
        <f>G27+G23</f>
        <v>13596177.5</v>
      </c>
      <c r="H19" s="40">
        <f>H27+H23</f>
        <v>15690949</v>
      </c>
      <c r="I19" s="98">
        <f>I27+I23</f>
        <v>20543904</v>
      </c>
      <c r="J19" s="40">
        <f>J27+J23</f>
        <v>20905171</v>
      </c>
      <c r="K19" s="40">
        <f>K23</f>
        <v>21183907</v>
      </c>
      <c r="L19" s="40">
        <f t="shared" ref="L19:M19" si="7">L23</f>
        <v>21183907</v>
      </c>
      <c r="M19" s="40">
        <f t="shared" si="7"/>
        <v>21183907</v>
      </c>
      <c r="N19" s="40">
        <f>N23</f>
        <v>21183907</v>
      </c>
      <c r="O19" s="47"/>
    </row>
    <row r="20" spans="1:15" ht="19.5">
      <c r="A20" s="13">
        <v>8</v>
      </c>
      <c r="B20" s="48" t="s">
        <v>10</v>
      </c>
      <c r="C20" s="36">
        <f t="shared" si="6"/>
        <v>13205000</v>
      </c>
      <c r="D20" s="49" t="s">
        <v>17</v>
      </c>
      <c r="E20" s="49" t="s">
        <v>17</v>
      </c>
      <c r="F20" s="49">
        <f>F24</f>
        <v>1100000</v>
      </c>
      <c r="G20" s="49">
        <f>G29+G24</f>
        <v>1200000</v>
      </c>
      <c r="H20" s="49">
        <f>H24+H29</f>
        <v>1200000</v>
      </c>
      <c r="I20" s="99">
        <f t="shared" ref="I20:N20" si="8">I29+I24</f>
        <v>1600000</v>
      </c>
      <c r="J20" s="49">
        <f t="shared" si="8"/>
        <v>1605000</v>
      </c>
      <c r="K20" s="50">
        <f t="shared" si="8"/>
        <v>1610000</v>
      </c>
      <c r="L20" s="50">
        <f t="shared" si="8"/>
        <v>1620000</v>
      </c>
      <c r="M20" s="50">
        <f t="shared" si="8"/>
        <v>1630000</v>
      </c>
      <c r="N20" s="50">
        <f t="shared" si="8"/>
        <v>1640000</v>
      </c>
      <c r="O20" s="51"/>
    </row>
    <row r="21" spans="1:15" ht="19.5">
      <c r="A21" s="13">
        <v>9</v>
      </c>
      <c r="B21" s="48" t="s">
        <v>8</v>
      </c>
      <c r="C21" s="36">
        <f t="shared" si="6"/>
        <v>2867396.58</v>
      </c>
      <c r="D21" s="49">
        <v>0</v>
      </c>
      <c r="E21" s="49">
        <v>0</v>
      </c>
      <c r="F21" s="49">
        <f>F28</f>
        <v>1232936</v>
      </c>
      <c r="G21" s="49">
        <f>G32</f>
        <v>313024</v>
      </c>
      <c r="H21" s="49">
        <f>H31+H25</f>
        <v>1321436.58</v>
      </c>
      <c r="I21" s="9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1"/>
    </row>
    <row r="22" spans="1:15" ht="61.5" customHeight="1">
      <c r="A22" s="13">
        <v>10</v>
      </c>
      <c r="B22" s="52" t="s">
        <v>11</v>
      </c>
      <c r="C22" s="36">
        <f t="shared" si="6"/>
        <v>201822033.86000001</v>
      </c>
      <c r="D22" s="36">
        <f>SUM(D23:D24)</f>
        <v>11635600.359999999</v>
      </c>
      <c r="E22" s="36">
        <f>SUM(E23:E24)</f>
        <v>11047704</v>
      </c>
      <c r="F22" s="36">
        <f t="shared" ref="F22:G22" si="9">F24+F23</f>
        <v>12461900</v>
      </c>
      <c r="G22" s="36">
        <f t="shared" si="9"/>
        <v>14596177.5</v>
      </c>
      <c r="H22" s="36">
        <f>H24+H23</f>
        <v>16790949</v>
      </c>
      <c r="I22" s="97">
        <f>I23+I24</f>
        <v>22043904</v>
      </c>
      <c r="J22" s="36">
        <f>J23+J24</f>
        <v>22410171</v>
      </c>
      <c r="K22" s="36">
        <f>K24+K23</f>
        <v>22693907</v>
      </c>
      <c r="L22" s="36">
        <f>L24+L23</f>
        <v>22703907</v>
      </c>
      <c r="M22" s="36">
        <f t="shared" ref="M22" si="10">M24+M23</f>
        <v>22713907</v>
      </c>
      <c r="N22" s="36">
        <f>N24+N23</f>
        <v>22723907</v>
      </c>
      <c r="O22" s="47" t="s">
        <v>45</v>
      </c>
    </row>
    <row r="23" spans="1:15" ht="20.25">
      <c r="A23" s="13">
        <v>11</v>
      </c>
      <c r="B23" s="39" t="s">
        <v>7</v>
      </c>
      <c r="C23" s="40">
        <f t="shared" si="6"/>
        <v>189417033.86000001</v>
      </c>
      <c r="D23" s="53">
        <v>11635600.359999999</v>
      </c>
      <c r="E23" s="53">
        <v>11047704</v>
      </c>
      <c r="F23" s="53">
        <v>11361900</v>
      </c>
      <c r="G23" s="53">
        <v>13496177.5</v>
      </c>
      <c r="H23" s="53">
        <v>15690949</v>
      </c>
      <c r="I23" s="100">
        <v>20543904</v>
      </c>
      <c r="J23" s="53">
        <v>20905171</v>
      </c>
      <c r="K23" s="53">
        <v>21183907</v>
      </c>
      <c r="L23" s="53">
        <v>21183907</v>
      </c>
      <c r="M23" s="53">
        <v>21183907</v>
      </c>
      <c r="N23" s="53">
        <v>21183907</v>
      </c>
      <c r="O23" s="47"/>
    </row>
    <row r="24" spans="1:15" ht="19.5">
      <c r="A24" s="13">
        <v>12</v>
      </c>
      <c r="B24" s="48" t="s">
        <v>10</v>
      </c>
      <c r="C24" s="36">
        <f t="shared" si="6"/>
        <v>12405000</v>
      </c>
      <c r="D24" s="49" t="s">
        <v>17</v>
      </c>
      <c r="E24" s="49" t="s">
        <v>17</v>
      </c>
      <c r="F24" s="49">
        <v>1100000</v>
      </c>
      <c r="G24" s="49">
        <v>1100000</v>
      </c>
      <c r="H24" s="49">
        <v>1100000</v>
      </c>
      <c r="I24" s="99">
        <v>1500000</v>
      </c>
      <c r="J24" s="99">
        <v>1505000</v>
      </c>
      <c r="K24" s="99">
        <v>1510000</v>
      </c>
      <c r="L24" s="99">
        <v>1520000</v>
      </c>
      <c r="M24" s="99">
        <v>1530000</v>
      </c>
      <c r="N24" s="99">
        <v>1540000</v>
      </c>
      <c r="O24" s="51"/>
    </row>
    <row r="25" spans="1:15" ht="19.5">
      <c r="A25" s="104">
        <v>13</v>
      </c>
      <c r="B25" s="48" t="s">
        <v>8</v>
      </c>
      <c r="C25" s="36"/>
      <c r="D25" s="49">
        <v>0</v>
      </c>
      <c r="E25" s="49">
        <v>0</v>
      </c>
      <c r="F25" s="49">
        <v>0</v>
      </c>
      <c r="G25" s="49">
        <v>0</v>
      </c>
      <c r="H25" s="49">
        <v>230169.08</v>
      </c>
      <c r="I25" s="99">
        <v>0</v>
      </c>
      <c r="J25" s="49">
        <v>0</v>
      </c>
      <c r="K25" s="50">
        <v>0</v>
      </c>
      <c r="L25" s="50">
        <v>0</v>
      </c>
      <c r="M25" s="50">
        <v>0</v>
      </c>
      <c r="N25" s="50">
        <v>0</v>
      </c>
      <c r="O25" s="51"/>
    </row>
    <row r="26" spans="1:15" ht="38.25" customHeight="1">
      <c r="A26" s="13">
        <v>14</v>
      </c>
      <c r="B26" s="105" t="s">
        <v>56</v>
      </c>
      <c r="C26" s="36"/>
      <c r="D26" s="36">
        <f>D28+D27</f>
        <v>7000000</v>
      </c>
      <c r="E26" s="49">
        <v>0</v>
      </c>
      <c r="F26" s="49">
        <f>F29+F28+F27</f>
        <v>4828936</v>
      </c>
      <c r="G26" s="49">
        <v>0</v>
      </c>
      <c r="H26" s="49">
        <f>H29+H28+H27</f>
        <v>100000</v>
      </c>
      <c r="I26" s="99">
        <v>0</v>
      </c>
      <c r="J26" s="49">
        <v>0</v>
      </c>
      <c r="K26" s="50">
        <v>0</v>
      </c>
      <c r="L26" s="50">
        <v>0</v>
      </c>
      <c r="M26" s="50">
        <v>0</v>
      </c>
      <c r="N26" s="50">
        <v>0</v>
      </c>
      <c r="O26" s="51"/>
    </row>
    <row r="27" spans="1:15" ht="19.5">
      <c r="A27" s="13">
        <v>15</v>
      </c>
      <c r="B27" s="55" t="s">
        <v>7</v>
      </c>
      <c r="C27" s="36">
        <f t="shared" si="6"/>
        <v>10696000</v>
      </c>
      <c r="D27" s="49">
        <v>7000000</v>
      </c>
      <c r="E27" s="49">
        <v>0</v>
      </c>
      <c r="F27" s="49">
        <v>3596000</v>
      </c>
      <c r="G27" s="49">
        <v>100000</v>
      </c>
      <c r="H27" s="49">
        <v>0</v>
      </c>
      <c r="I27" s="9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6"/>
    </row>
    <row r="28" spans="1:15" ht="19.5">
      <c r="A28" s="13">
        <v>16</v>
      </c>
      <c r="B28" s="48" t="s">
        <v>8</v>
      </c>
      <c r="C28" s="36">
        <f t="shared" si="6"/>
        <v>1232936</v>
      </c>
      <c r="D28" s="49">
        <v>0</v>
      </c>
      <c r="E28" s="49">
        <v>0</v>
      </c>
      <c r="F28" s="49">
        <v>1232936</v>
      </c>
      <c r="G28" s="49">
        <v>0</v>
      </c>
      <c r="H28" s="49">
        <v>0</v>
      </c>
      <c r="I28" s="9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6"/>
    </row>
    <row r="29" spans="1:15" ht="19.5">
      <c r="A29" s="13">
        <v>17</v>
      </c>
      <c r="B29" s="48" t="s">
        <v>10</v>
      </c>
      <c r="C29" s="36">
        <f t="shared" si="6"/>
        <v>800000</v>
      </c>
      <c r="D29" s="49" t="s">
        <v>17</v>
      </c>
      <c r="E29" s="49" t="s">
        <v>17</v>
      </c>
      <c r="F29" s="49">
        <v>0</v>
      </c>
      <c r="G29" s="49">
        <v>100000</v>
      </c>
      <c r="H29" s="49">
        <v>100000</v>
      </c>
      <c r="I29" s="99">
        <v>100000</v>
      </c>
      <c r="J29" s="49">
        <v>100000</v>
      </c>
      <c r="K29" s="49">
        <v>100000</v>
      </c>
      <c r="L29" s="49">
        <v>100000</v>
      </c>
      <c r="M29" s="49">
        <v>100000</v>
      </c>
      <c r="N29" s="49">
        <v>100000</v>
      </c>
      <c r="O29" s="56"/>
    </row>
    <row r="30" spans="1:15" ht="41.25" customHeight="1">
      <c r="A30" s="13">
        <v>18</v>
      </c>
      <c r="B30" s="57" t="s">
        <v>41</v>
      </c>
      <c r="C30" s="36">
        <f t="shared" si="6"/>
        <v>2249977.7599999998</v>
      </c>
      <c r="D30" s="49">
        <v>0</v>
      </c>
      <c r="E30" s="49">
        <v>2249977.7599999998</v>
      </c>
      <c r="F30" s="49">
        <v>0</v>
      </c>
      <c r="G30" s="49">
        <v>0</v>
      </c>
      <c r="H30" s="49">
        <v>0</v>
      </c>
      <c r="I30" s="9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38"/>
    </row>
    <row r="31" spans="1:15" ht="99" customHeight="1">
      <c r="A31" s="13">
        <v>19</v>
      </c>
      <c r="B31" s="58" t="s">
        <v>20</v>
      </c>
      <c r="C31" s="36">
        <f t="shared" si="6"/>
        <v>1404291.5</v>
      </c>
      <c r="D31" s="36">
        <v>0</v>
      </c>
      <c r="E31" s="36">
        <v>0</v>
      </c>
      <c r="F31" s="36">
        <v>0</v>
      </c>
      <c r="G31" s="36">
        <f>G32</f>
        <v>313024</v>
      </c>
      <c r="H31" s="36">
        <f>H32</f>
        <v>1091267.5</v>
      </c>
      <c r="I31" s="97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90" t="s">
        <v>47</v>
      </c>
    </row>
    <row r="32" spans="1:15" ht="25.5" customHeight="1">
      <c r="A32" s="13">
        <v>20</v>
      </c>
      <c r="B32" s="59" t="s">
        <v>8</v>
      </c>
      <c r="C32" s="49">
        <f t="shared" si="6"/>
        <v>1404291.5</v>
      </c>
      <c r="D32" s="49">
        <v>0</v>
      </c>
      <c r="E32" s="49">
        <v>0</v>
      </c>
      <c r="F32" s="49">
        <v>0</v>
      </c>
      <c r="G32" s="49">
        <v>313024</v>
      </c>
      <c r="H32" s="49">
        <v>1091267.5</v>
      </c>
      <c r="I32" s="9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38"/>
    </row>
    <row r="33" spans="1:15" ht="25.5" customHeight="1">
      <c r="A33" s="13">
        <v>21</v>
      </c>
      <c r="B33" s="118" t="s">
        <v>43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s="8" customFormat="1" ht="19.5">
      <c r="A34" s="13">
        <v>22</v>
      </c>
      <c r="B34" s="60" t="s">
        <v>22</v>
      </c>
      <c r="C34" s="36">
        <f>SUM(C35:C37)</f>
        <v>46237649.140000001</v>
      </c>
      <c r="D34" s="36">
        <f>D37+D35</f>
        <v>2284705.73</v>
      </c>
      <c r="E34" s="36">
        <f>E37+E35</f>
        <v>2471964</v>
      </c>
      <c r="F34" s="36">
        <f>F37+F36+F35</f>
        <v>2023276</v>
      </c>
      <c r="G34" s="36">
        <f>G37+G36+G35</f>
        <v>6800357.5</v>
      </c>
      <c r="H34" s="61">
        <f>H37+H36+H35</f>
        <v>2660867.91</v>
      </c>
      <c r="I34" s="97">
        <f>I35+I36</f>
        <v>7558927</v>
      </c>
      <c r="J34" s="36">
        <f>J37+J36+J35</f>
        <v>7649831</v>
      </c>
      <c r="K34" s="36">
        <f>K37+K36+K35</f>
        <v>7542720</v>
      </c>
      <c r="L34" s="36">
        <f t="shared" ref="L34:N34" si="11">L37+L36+L35</f>
        <v>2415000</v>
      </c>
      <c r="M34" s="36">
        <f t="shared" si="11"/>
        <v>2415000</v>
      </c>
      <c r="N34" s="36">
        <f t="shared" si="11"/>
        <v>2415000</v>
      </c>
      <c r="O34" s="62"/>
    </row>
    <row r="35" spans="1:15" s="8" customFormat="1" ht="20.25">
      <c r="A35" s="13">
        <v>23</v>
      </c>
      <c r="B35" s="63" t="s">
        <v>7</v>
      </c>
      <c r="C35" s="40">
        <f>SUM(D35:N35)</f>
        <v>45764126.230000004</v>
      </c>
      <c r="D35" s="40">
        <f>D39+D43+D45+D47</f>
        <v>2284705.73</v>
      </c>
      <c r="E35" s="40">
        <f>E46+E43+E39</f>
        <v>2471964</v>
      </c>
      <c r="F35" s="40">
        <f>F39+F43</f>
        <v>2008276</v>
      </c>
      <c r="G35" s="40">
        <f>G46+G43+G39</f>
        <v>6738983.5</v>
      </c>
      <c r="H35" s="36">
        <f>H43+H39</f>
        <v>2353719</v>
      </c>
      <c r="I35" s="98">
        <f>I43+I39+I46</f>
        <v>7543927</v>
      </c>
      <c r="J35" s="40">
        <f>J39+J46</f>
        <v>7634831</v>
      </c>
      <c r="K35" s="40">
        <f t="shared" ref="K35:N35" si="12">K39+K46</f>
        <v>7527720</v>
      </c>
      <c r="L35" s="40">
        <f>L39+L46</f>
        <v>2400000</v>
      </c>
      <c r="M35" s="40">
        <f t="shared" si="12"/>
        <v>2400000</v>
      </c>
      <c r="N35" s="40">
        <f t="shared" si="12"/>
        <v>2400000</v>
      </c>
      <c r="O35" s="62"/>
    </row>
    <row r="36" spans="1:15" s="8" customFormat="1" ht="19.5">
      <c r="A36" s="13">
        <v>24</v>
      </c>
      <c r="B36" s="63" t="s">
        <v>10</v>
      </c>
      <c r="C36" s="36">
        <f t="shared" ref="C36:C39" si="13">SUM(D36:N36)</f>
        <v>135000</v>
      </c>
      <c r="D36" s="36" t="s">
        <v>17</v>
      </c>
      <c r="E36" s="49" t="s">
        <v>17</v>
      </c>
      <c r="F36" s="49">
        <f>F44+F40</f>
        <v>15000</v>
      </c>
      <c r="G36" s="49">
        <f>G40+G44</f>
        <v>15000</v>
      </c>
      <c r="H36" s="49">
        <f>H40+H44</f>
        <v>15000</v>
      </c>
      <c r="I36" s="99">
        <f>I40+I44</f>
        <v>15000</v>
      </c>
      <c r="J36" s="49">
        <f>J40+J44</f>
        <v>15000</v>
      </c>
      <c r="K36" s="49">
        <f t="shared" ref="K36:N36" si="14">K40+K44</f>
        <v>15000</v>
      </c>
      <c r="L36" s="49">
        <f t="shared" si="14"/>
        <v>15000</v>
      </c>
      <c r="M36" s="49">
        <f t="shared" si="14"/>
        <v>15000</v>
      </c>
      <c r="N36" s="49">
        <f t="shared" si="14"/>
        <v>15000</v>
      </c>
      <c r="O36" s="62"/>
    </row>
    <row r="37" spans="1:15" s="8" customFormat="1" ht="19.5">
      <c r="A37" s="13">
        <v>25</v>
      </c>
      <c r="B37" s="63" t="s">
        <v>8</v>
      </c>
      <c r="C37" s="49">
        <f t="shared" si="13"/>
        <v>338522.91000000003</v>
      </c>
      <c r="D37" s="49">
        <v>0</v>
      </c>
      <c r="E37" s="49">
        <v>0</v>
      </c>
      <c r="F37" s="49">
        <v>0</v>
      </c>
      <c r="G37" s="36">
        <f>G49</f>
        <v>46374</v>
      </c>
      <c r="H37" s="49">
        <f>H41+H48</f>
        <v>292148.91000000003</v>
      </c>
      <c r="I37" s="9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62"/>
    </row>
    <row r="38" spans="1:15" ht="140.25" customHeight="1">
      <c r="A38" s="13">
        <v>26</v>
      </c>
      <c r="B38" s="52" t="s">
        <v>39</v>
      </c>
      <c r="C38" s="36">
        <f t="shared" si="13"/>
        <v>24828676</v>
      </c>
      <c r="D38" s="36">
        <v>1449598</v>
      </c>
      <c r="E38" s="36">
        <v>2199974</v>
      </c>
      <c r="F38" s="36">
        <f>F40+F39</f>
        <v>2008276</v>
      </c>
      <c r="G38" s="36">
        <f>G39+G40</f>
        <v>2077601</v>
      </c>
      <c r="H38" s="36">
        <f>H39+H40</f>
        <v>2360719</v>
      </c>
      <c r="I38" s="97">
        <f>I39+I40</f>
        <v>2550927</v>
      </c>
      <c r="J38" s="36">
        <f>J39+J40</f>
        <v>2581581</v>
      </c>
      <c r="K38" s="36">
        <f>K39</f>
        <v>2400000</v>
      </c>
      <c r="L38" s="36">
        <f t="shared" ref="L38:N38" si="15">L39</f>
        <v>2400000</v>
      </c>
      <c r="M38" s="36">
        <f t="shared" si="15"/>
        <v>2400000</v>
      </c>
      <c r="N38" s="36">
        <f t="shared" si="15"/>
        <v>2400000</v>
      </c>
      <c r="O38" s="90" t="s">
        <v>46</v>
      </c>
    </row>
    <row r="39" spans="1:15" ht="22.5" customHeight="1">
      <c r="A39" s="13">
        <v>27</v>
      </c>
      <c r="B39" s="39" t="s">
        <v>7</v>
      </c>
      <c r="C39" s="64">
        <f t="shared" si="13"/>
        <v>24792676</v>
      </c>
      <c r="D39" s="49">
        <v>1449598</v>
      </c>
      <c r="E39" s="49">
        <v>2199974</v>
      </c>
      <c r="F39" s="49">
        <f>1961740+38536</f>
        <v>2000276</v>
      </c>
      <c r="G39" s="49">
        <v>2070601</v>
      </c>
      <c r="H39" s="49">
        <v>2353719</v>
      </c>
      <c r="I39" s="99">
        <v>2543927</v>
      </c>
      <c r="J39" s="49">
        <v>2574581</v>
      </c>
      <c r="K39" s="49">
        <v>2400000</v>
      </c>
      <c r="L39" s="49">
        <v>2400000</v>
      </c>
      <c r="M39" s="49">
        <v>2400000</v>
      </c>
      <c r="N39" s="49">
        <v>2400000</v>
      </c>
      <c r="O39" s="42"/>
    </row>
    <row r="40" spans="1:15" ht="22.5" customHeight="1">
      <c r="A40" s="13">
        <v>28</v>
      </c>
      <c r="B40" s="39" t="s">
        <v>10</v>
      </c>
      <c r="C40" s="64">
        <f>SUM(F40:N40)</f>
        <v>64000</v>
      </c>
      <c r="D40" s="49" t="s">
        <v>17</v>
      </c>
      <c r="E40" s="36" t="s">
        <v>17</v>
      </c>
      <c r="F40" s="49">
        <v>8000</v>
      </c>
      <c r="G40" s="49">
        <v>7000</v>
      </c>
      <c r="H40" s="49">
        <v>7000</v>
      </c>
      <c r="I40" s="99">
        <v>7000</v>
      </c>
      <c r="J40" s="49">
        <v>7000</v>
      </c>
      <c r="K40" s="49">
        <v>7000</v>
      </c>
      <c r="L40" s="49">
        <v>7000</v>
      </c>
      <c r="M40" s="49">
        <v>7000</v>
      </c>
      <c r="N40" s="49">
        <v>7000</v>
      </c>
      <c r="O40" s="42"/>
    </row>
    <row r="41" spans="1:15" ht="22.5" customHeight="1">
      <c r="A41" s="13">
        <v>29</v>
      </c>
      <c r="B41" s="39" t="s">
        <v>8</v>
      </c>
      <c r="C41" s="64">
        <v>0</v>
      </c>
      <c r="D41" s="49">
        <v>0</v>
      </c>
      <c r="E41" s="36">
        <v>0</v>
      </c>
      <c r="F41" s="49">
        <v>0</v>
      </c>
      <c r="G41" s="49">
        <v>0</v>
      </c>
      <c r="H41" s="49">
        <v>27464.65</v>
      </c>
      <c r="I41" s="99"/>
      <c r="J41" s="49"/>
      <c r="K41" s="49"/>
      <c r="L41" s="49"/>
      <c r="M41" s="49"/>
      <c r="N41" s="49"/>
      <c r="O41" s="42"/>
    </row>
    <row r="42" spans="1:15" ht="119.25" customHeight="1">
      <c r="A42" s="13">
        <v>30</v>
      </c>
      <c r="B42" s="52" t="s">
        <v>40</v>
      </c>
      <c r="C42" s="36">
        <f>SUM(D42:N42)</f>
        <v>339000</v>
      </c>
      <c r="D42" s="36">
        <v>100000</v>
      </c>
      <c r="E42" s="36">
        <v>160000</v>
      </c>
      <c r="F42" s="36">
        <f>F44+F43</f>
        <v>15000</v>
      </c>
      <c r="G42" s="36">
        <v>8000</v>
      </c>
      <c r="H42" s="36">
        <f>H43+H44</f>
        <v>8000</v>
      </c>
      <c r="I42" s="97">
        <f t="shared" ref="I42:J42" si="16">I43+I44</f>
        <v>8000</v>
      </c>
      <c r="J42" s="36">
        <f t="shared" si="16"/>
        <v>8000</v>
      </c>
      <c r="K42" s="49">
        <f>K44+K43</f>
        <v>8000</v>
      </c>
      <c r="L42" s="49">
        <f>L44+L43</f>
        <v>8000</v>
      </c>
      <c r="M42" s="36">
        <f>M44+M43</f>
        <v>8000</v>
      </c>
      <c r="N42" s="36">
        <f>N44+N43</f>
        <v>8000</v>
      </c>
      <c r="O42" s="38" t="s">
        <v>48</v>
      </c>
    </row>
    <row r="43" spans="1:15" ht="19.5">
      <c r="A43" s="13">
        <v>31</v>
      </c>
      <c r="B43" s="39" t="s">
        <v>7</v>
      </c>
      <c r="C43" s="36">
        <f>SUM(D43:N43)</f>
        <v>268000</v>
      </c>
      <c r="D43" s="49">
        <v>100000</v>
      </c>
      <c r="E43" s="49">
        <v>160000</v>
      </c>
      <c r="F43" s="49">
        <v>8000</v>
      </c>
      <c r="G43" s="49">
        <v>0</v>
      </c>
      <c r="H43" s="49">
        <v>0</v>
      </c>
      <c r="I43" s="9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38"/>
    </row>
    <row r="44" spans="1:15" ht="19.5">
      <c r="A44" s="13">
        <v>32</v>
      </c>
      <c r="B44" s="39" t="s">
        <v>10</v>
      </c>
      <c r="C44" s="36">
        <f>SUM(D44:N44)</f>
        <v>71000</v>
      </c>
      <c r="D44" s="49" t="s">
        <v>17</v>
      </c>
      <c r="E44" s="49" t="s">
        <v>17</v>
      </c>
      <c r="F44" s="49">
        <v>7000</v>
      </c>
      <c r="G44" s="49">
        <v>8000</v>
      </c>
      <c r="H44" s="49">
        <v>8000</v>
      </c>
      <c r="I44" s="99">
        <v>8000</v>
      </c>
      <c r="J44" s="49">
        <v>8000</v>
      </c>
      <c r="K44" s="49">
        <v>8000</v>
      </c>
      <c r="L44" s="49">
        <v>8000</v>
      </c>
      <c r="M44" s="49">
        <v>8000</v>
      </c>
      <c r="N44" s="49">
        <v>8000</v>
      </c>
      <c r="O44" s="38"/>
    </row>
    <row r="45" spans="1:15" ht="36" customHeight="1">
      <c r="A45" s="13">
        <v>33</v>
      </c>
      <c r="B45" s="35" t="s">
        <v>24</v>
      </c>
      <c r="C45" s="36">
        <f>C46</f>
        <v>20626342.5</v>
      </c>
      <c r="D45" s="36">
        <v>658000</v>
      </c>
      <c r="E45" s="36">
        <v>111990</v>
      </c>
      <c r="F45" s="36">
        <v>0</v>
      </c>
      <c r="G45" s="36">
        <v>4668382.5</v>
      </c>
      <c r="H45" s="36">
        <v>0</v>
      </c>
      <c r="I45" s="97">
        <f t="shared" ref="I45:N45" si="17">I46</f>
        <v>5000000</v>
      </c>
      <c r="J45" s="36">
        <f t="shared" si="17"/>
        <v>5060250</v>
      </c>
      <c r="K45" s="36">
        <f t="shared" si="17"/>
        <v>5127720</v>
      </c>
      <c r="L45" s="36">
        <f t="shared" si="17"/>
        <v>0</v>
      </c>
      <c r="M45" s="36">
        <f t="shared" si="17"/>
        <v>0</v>
      </c>
      <c r="N45" s="36">
        <f t="shared" si="17"/>
        <v>0</v>
      </c>
      <c r="O45" s="89">
        <v>39</v>
      </c>
    </row>
    <row r="46" spans="1:15" ht="27" customHeight="1">
      <c r="A46" s="13">
        <v>34</v>
      </c>
      <c r="B46" s="65" t="s">
        <v>7</v>
      </c>
      <c r="C46" s="49">
        <f>SUM(D45:N45)</f>
        <v>20626342.5</v>
      </c>
      <c r="D46" s="49">
        <v>658000</v>
      </c>
      <c r="E46" s="49">
        <v>111990</v>
      </c>
      <c r="F46" s="49">
        <v>0</v>
      </c>
      <c r="G46" s="49">
        <v>4668382.5</v>
      </c>
      <c r="H46" s="49">
        <v>0</v>
      </c>
      <c r="I46" s="99">
        <v>5000000</v>
      </c>
      <c r="J46" s="49">
        <v>5060250</v>
      </c>
      <c r="K46" s="49">
        <v>5127720</v>
      </c>
      <c r="L46" s="49">
        <v>0</v>
      </c>
      <c r="M46" s="49">
        <v>0</v>
      </c>
      <c r="N46" s="49">
        <v>0</v>
      </c>
      <c r="O46" s="38"/>
    </row>
    <row r="47" spans="1:15" ht="42" customHeight="1">
      <c r="A47" s="13">
        <v>35</v>
      </c>
      <c r="B47" s="52" t="s">
        <v>25</v>
      </c>
      <c r="C47" s="36">
        <f>D47+E47+F47+G47+H47+I47+J47+K47+L47+M47+N47</f>
        <v>77107.73</v>
      </c>
      <c r="D47" s="66">
        <v>77107.73</v>
      </c>
      <c r="E47" s="49">
        <v>0</v>
      </c>
      <c r="F47" s="49">
        <v>0</v>
      </c>
      <c r="G47" s="49">
        <v>0</v>
      </c>
      <c r="H47" s="49">
        <v>0</v>
      </c>
      <c r="I47" s="9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2"/>
    </row>
    <row r="48" spans="1:15" ht="139.5" customHeight="1">
      <c r="A48" s="13">
        <v>36</v>
      </c>
      <c r="B48" s="52" t="s">
        <v>26</v>
      </c>
      <c r="C48" s="36">
        <f>N48+M48+L48+K48+J48+I48+H48+G48+F48+E48+D48</f>
        <v>311058.26</v>
      </c>
      <c r="D48" s="36">
        <v>0</v>
      </c>
      <c r="E48" s="36">
        <v>0</v>
      </c>
      <c r="F48" s="36">
        <v>0</v>
      </c>
      <c r="G48" s="36">
        <f>G49</f>
        <v>46374</v>
      </c>
      <c r="H48" s="36">
        <f>H49</f>
        <v>264684.26</v>
      </c>
      <c r="I48" s="97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8" t="s">
        <v>47</v>
      </c>
    </row>
    <row r="49" spans="1:15" ht="27.75" customHeight="1">
      <c r="A49" s="13">
        <v>37</v>
      </c>
      <c r="B49" s="67" t="s">
        <v>8</v>
      </c>
      <c r="C49" s="36">
        <f>N49+M49+L49+K49+J49+I49+H49+G49+F49+E49+D49</f>
        <v>311058.26</v>
      </c>
      <c r="D49" s="49">
        <v>0</v>
      </c>
      <c r="E49" s="49">
        <v>0</v>
      </c>
      <c r="F49" s="49">
        <v>0</v>
      </c>
      <c r="G49" s="49">
        <v>46374</v>
      </c>
      <c r="H49" s="49">
        <v>264684.26</v>
      </c>
      <c r="I49" s="9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2"/>
    </row>
    <row r="50" spans="1:15" ht="27" customHeight="1">
      <c r="A50" s="13">
        <v>38</v>
      </c>
      <c r="B50" s="115" t="s">
        <v>44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/>
    </row>
    <row r="51" spans="1:15" s="8" customFormat="1" ht="19.5">
      <c r="A51" s="13">
        <v>39</v>
      </c>
      <c r="B51" s="44" t="s">
        <v>23</v>
      </c>
      <c r="C51" s="36">
        <f>SUM(C52:C54)</f>
        <v>95635259.149999991</v>
      </c>
      <c r="D51" s="36">
        <f>D54+D52</f>
        <v>5932670.9100000001</v>
      </c>
      <c r="E51" s="36">
        <f>E54+E52</f>
        <v>6917736</v>
      </c>
      <c r="F51" s="36">
        <f>F52+F53</f>
        <v>6902514</v>
      </c>
      <c r="G51" s="36">
        <f>G54+G53+G52</f>
        <v>7957613</v>
      </c>
      <c r="H51" s="36">
        <f>H52+H53+H59</f>
        <v>9137254</v>
      </c>
      <c r="I51" s="97">
        <f t="shared" ref="I51" si="18">I52+I53</f>
        <v>9806169</v>
      </c>
      <c r="J51" s="36">
        <f>J52+J53</f>
        <v>9640598</v>
      </c>
      <c r="K51" s="68">
        <f>K54+K53+K52</f>
        <v>9768739</v>
      </c>
      <c r="L51" s="68">
        <f>L54+L53+L52</f>
        <v>9768739</v>
      </c>
      <c r="M51" s="68">
        <f>M54+M53+M52</f>
        <v>9768739</v>
      </c>
      <c r="N51" s="68">
        <f>N54+N53+N52</f>
        <v>9768739</v>
      </c>
      <c r="O51" s="69"/>
    </row>
    <row r="52" spans="1:15" s="8" customFormat="1" ht="20.25">
      <c r="A52" s="13">
        <v>40</v>
      </c>
      <c r="B52" s="70" t="s">
        <v>7</v>
      </c>
      <c r="C52" s="40">
        <f>SUM(D52:N52)</f>
        <v>94663908.909999996</v>
      </c>
      <c r="D52" s="40">
        <f>D62+D56</f>
        <v>5932670.9100000001</v>
      </c>
      <c r="E52" s="40">
        <f>E60+E56</f>
        <v>6903136</v>
      </c>
      <c r="F52" s="40">
        <f>F60+F56</f>
        <v>6871914</v>
      </c>
      <c r="G52" s="40">
        <f>G56+G60</f>
        <v>7743711</v>
      </c>
      <c r="H52" s="40">
        <f>H64+H60+H56</f>
        <v>8870754</v>
      </c>
      <c r="I52" s="98">
        <f>I56+I60+I63+I70</f>
        <v>9776169</v>
      </c>
      <c r="J52" s="40">
        <f t="shared" ref="J52" si="19">J56+J60</f>
        <v>9610598</v>
      </c>
      <c r="K52" s="71">
        <f>K60+K56</f>
        <v>9738739</v>
      </c>
      <c r="L52" s="71">
        <f>L63+L60+L56</f>
        <v>9738739</v>
      </c>
      <c r="M52" s="71">
        <f>M60+M56</f>
        <v>9738739</v>
      </c>
      <c r="N52" s="71">
        <f>N60+N56</f>
        <v>9738739</v>
      </c>
      <c r="O52" s="69"/>
    </row>
    <row r="53" spans="1:15" s="8" customFormat="1" ht="19.5">
      <c r="A53" s="13">
        <v>41</v>
      </c>
      <c r="B53" s="70" t="s">
        <v>10</v>
      </c>
      <c r="C53" s="36">
        <f>SUM(D53:N53)</f>
        <v>280600</v>
      </c>
      <c r="D53" s="36" t="s">
        <v>17</v>
      </c>
      <c r="E53" s="36" t="s">
        <v>17</v>
      </c>
      <c r="F53" s="36">
        <f>F61+F57</f>
        <v>30600</v>
      </c>
      <c r="G53" s="36">
        <f>G57+G61</f>
        <v>40000</v>
      </c>
      <c r="H53" s="36">
        <f>H57+H61</f>
        <v>30000</v>
      </c>
      <c r="I53" s="97">
        <f>I57+I61</f>
        <v>30000</v>
      </c>
      <c r="J53" s="36">
        <f>J57+J61</f>
        <v>30000</v>
      </c>
      <c r="K53" s="36">
        <f>K61+K57</f>
        <v>30000</v>
      </c>
      <c r="L53" s="36">
        <f>L61+L57</f>
        <v>30000</v>
      </c>
      <c r="M53" s="36">
        <f>M61+L57</f>
        <v>30000</v>
      </c>
      <c r="N53" s="36">
        <f>N61+N57</f>
        <v>30000</v>
      </c>
      <c r="O53" s="69"/>
    </row>
    <row r="54" spans="1:15" s="8" customFormat="1" ht="19.5">
      <c r="A54" s="13">
        <v>42</v>
      </c>
      <c r="B54" s="70" t="s">
        <v>8</v>
      </c>
      <c r="C54" s="36">
        <f>C68+C66</f>
        <v>690750.24</v>
      </c>
      <c r="D54" s="49">
        <v>0</v>
      </c>
      <c r="E54" s="49">
        <f>E65</f>
        <v>14600</v>
      </c>
      <c r="F54" s="49">
        <v>0</v>
      </c>
      <c r="G54" s="36">
        <f>G68</f>
        <v>173902</v>
      </c>
      <c r="H54" s="49">
        <f>H67+H58</f>
        <v>598374.51</v>
      </c>
      <c r="I54" s="99">
        <f>I71+I68+I66</f>
        <v>300000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69"/>
    </row>
    <row r="55" spans="1:15" ht="118.5" customHeight="1">
      <c r="A55" s="13">
        <v>43</v>
      </c>
      <c r="B55" s="52" t="s">
        <v>27</v>
      </c>
      <c r="C55" s="36">
        <f t="shared" ref="C55:C60" si="20">SUM(D55:N55)</f>
        <v>92784140</v>
      </c>
      <c r="D55" s="36">
        <v>5814036</v>
      </c>
      <c r="E55" s="36">
        <v>6725638</v>
      </c>
      <c r="F55" s="36">
        <v>6774914</v>
      </c>
      <c r="G55" s="36">
        <f>G56+G57</f>
        <v>7630711</v>
      </c>
      <c r="H55" s="36">
        <f>H56+H57</f>
        <v>8664254</v>
      </c>
      <c r="I55" s="97">
        <f t="shared" ref="I55:J55" si="21">I56+I57</f>
        <v>9351169</v>
      </c>
      <c r="J55" s="36">
        <f t="shared" si="21"/>
        <v>9463790</v>
      </c>
      <c r="K55" s="36">
        <f>K57+K56</f>
        <v>9589907</v>
      </c>
      <c r="L55" s="36">
        <f>L57+L56</f>
        <v>9589907</v>
      </c>
      <c r="M55" s="36">
        <f>M57+M56</f>
        <v>9589907</v>
      </c>
      <c r="N55" s="36">
        <f>N57+N56</f>
        <v>9589907</v>
      </c>
      <c r="O55" s="90" t="s">
        <v>49</v>
      </c>
    </row>
    <row r="56" spans="1:15" ht="20.25">
      <c r="A56" s="13">
        <v>44</v>
      </c>
      <c r="B56" s="39" t="s">
        <v>7</v>
      </c>
      <c r="C56" s="40">
        <f t="shared" si="20"/>
        <v>92744140</v>
      </c>
      <c r="D56" s="53">
        <v>5814036</v>
      </c>
      <c r="E56" s="53">
        <v>6725638</v>
      </c>
      <c r="F56" s="53">
        <v>6774914</v>
      </c>
      <c r="G56" s="53">
        <v>7625711</v>
      </c>
      <c r="H56" s="53">
        <v>8659254</v>
      </c>
      <c r="I56" s="100">
        <v>9346169</v>
      </c>
      <c r="J56" s="53">
        <v>9458790</v>
      </c>
      <c r="K56" s="49">
        <v>9584907</v>
      </c>
      <c r="L56" s="49">
        <v>9584907</v>
      </c>
      <c r="M56" s="49">
        <v>9584907</v>
      </c>
      <c r="N56" s="49">
        <v>9584907</v>
      </c>
      <c r="O56" s="42"/>
    </row>
    <row r="57" spans="1:15" ht="21.75" customHeight="1">
      <c r="A57" s="13">
        <v>45</v>
      </c>
      <c r="B57" s="39" t="s">
        <v>10</v>
      </c>
      <c r="C57" s="36">
        <f t="shared" si="20"/>
        <v>45000</v>
      </c>
      <c r="D57" s="49" t="s">
        <v>17</v>
      </c>
      <c r="E57" s="49" t="s">
        <v>17</v>
      </c>
      <c r="F57" s="49">
        <v>5000</v>
      </c>
      <c r="G57" s="49">
        <v>5000</v>
      </c>
      <c r="H57" s="49">
        <v>5000</v>
      </c>
      <c r="I57" s="99">
        <v>5000</v>
      </c>
      <c r="J57" s="49">
        <v>5000</v>
      </c>
      <c r="K57" s="49">
        <v>5000</v>
      </c>
      <c r="L57" s="49">
        <v>5000</v>
      </c>
      <c r="M57" s="49">
        <v>5000</v>
      </c>
      <c r="N57" s="49">
        <v>5000</v>
      </c>
      <c r="O57" s="42"/>
    </row>
    <row r="58" spans="1:15" ht="21.75" customHeight="1">
      <c r="A58" s="13">
        <v>46</v>
      </c>
      <c r="B58" s="39" t="s">
        <v>8</v>
      </c>
      <c r="C58" s="36">
        <v>0</v>
      </c>
      <c r="D58" s="49">
        <v>0</v>
      </c>
      <c r="E58" s="49">
        <v>0</v>
      </c>
      <c r="F58" s="49">
        <v>0</v>
      </c>
      <c r="G58" s="49">
        <v>0</v>
      </c>
      <c r="H58" s="49">
        <v>96126.27</v>
      </c>
      <c r="I58" s="9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2"/>
    </row>
    <row r="59" spans="1:15" ht="261" customHeight="1">
      <c r="A59" s="13">
        <v>47</v>
      </c>
      <c r="B59" s="54" t="s">
        <v>28</v>
      </c>
      <c r="C59" s="36">
        <f t="shared" si="20"/>
        <v>1711134</v>
      </c>
      <c r="D59" s="36">
        <v>0</v>
      </c>
      <c r="E59" s="36">
        <v>177498</v>
      </c>
      <c r="F59" s="36">
        <v>97000</v>
      </c>
      <c r="G59" s="36">
        <f>G60+G61</f>
        <v>153000</v>
      </c>
      <c r="H59" s="36">
        <f>H61+H60</f>
        <v>236500</v>
      </c>
      <c r="I59" s="97">
        <f t="shared" ref="I59:J59" si="22">I60+I61</f>
        <v>155000</v>
      </c>
      <c r="J59" s="36">
        <f t="shared" si="22"/>
        <v>176808</v>
      </c>
      <c r="K59" s="36">
        <f>K61+K60</f>
        <v>178832</v>
      </c>
      <c r="L59" s="36">
        <f>L61+L60</f>
        <v>178832</v>
      </c>
      <c r="M59" s="36">
        <f>M61+M60</f>
        <v>178832</v>
      </c>
      <c r="N59" s="36">
        <f>N61+N60</f>
        <v>178832</v>
      </c>
      <c r="O59" s="38" t="s">
        <v>50</v>
      </c>
    </row>
    <row r="60" spans="1:15" ht="19.5">
      <c r="A60" s="13">
        <v>48</v>
      </c>
      <c r="B60" s="39" t="s">
        <v>7</v>
      </c>
      <c r="C60" s="36">
        <f t="shared" si="20"/>
        <v>1501134</v>
      </c>
      <c r="D60" s="49">
        <v>0</v>
      </c>
      <c r="E60" s="49">
        <v>177498</v>
      </c>
      <c r="F60" s="49">
        <v>97000</v>
      </c>
      <c r="G60" s="49">
        <v>118000</v>
      </c>
      <c r="H60" s="49">
        <v>211500</v>
      </c>
      <c r="I60" s="99">
        <v>130000</v>
      </c>
      <c r="J60" s="49">
        <v>151808</v>
      </c>
      <c r="K60" s="49">
        <v>153832</v>
      </c>
      <c r="L60" s="49">
        <v>153832</v>
      </c>
      <c r="M60" s="49">
        <v>153832</v>
      </c>
      <c r="N60" s="49">
        <v>153832</v>
      </c>
      <c r="O60" s="42"/>
    </row>
    <row r="61" spans="1:15" ht="19.5">
      <c r="A61" s="13">
        <v>49</v>
      </c>
      <c r="B61" s="39" t="s">
        <v>10</v>
      </c>
      <c r="C61" s="36">
        <f>SUM(F61:N61)</f>
        <v>235600</v>
      </c>
      <c r="D61" s="66" t="s">
        <v>17</v>
      </c>
      <c r="E61" s="49" t="s">
        <v>17</v>
      </c>
      <c r="F61" s="49">
        <v>25600</v>
      </c>
      <c r="G61" s="49">
        <v>35000</v>
      </c>
      <c r="H61" s="49">
        <v>25000</v>
      </c>
      <c r="I61" s="99">
        <v>25000</v>
      </c>
      <c r="J61" s="49">
        <v>25000</v>
      </c>
      <c r="K61" s="49">
        <v>25000</v>
      </c>
      <c r="L61" s="49">
        <v>25000</v>
      </c>
      <c r="M61" s="49">
        <v>25000</v>
      </c>
      <c r="N61" s="49">
        <v>25000</v>
      </c>
      <c r="O61" s="42"/>
    </row>
    <row r="62" spans="1:15" ht="39">
      <c r="A62" s="13">
        <v>50</v>
      </c>
      <c r="B62" s="52" t="s">
        <v>29</v>
      </c>
      <c r="C62" s="36">
        <f>SUM(D62:N62)</f>
        <v>118634.91</v>
      </c>
      <c r="D62" s="73">
        <v>118634.91</v>
      </c>
      <c r="E62" s="49">
        <v>0</v>
      </c>
      <c r="F62" s="49">
        <v>0</v>
      </c>
      <c r="G62" s="49">
        <v>0</v>
      </c>
      <c r="H62" s="49">
        <v>0</v>
      </c>
      <c r="I62" s="9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38"/>
    </row>
    <row r="63" spans="1:15" ht="57" customHeight="1">
      <c r="A63" s="13">
        <v>51</v>
      </c>
      <c r="B63" s="35" t="s">
        <v>30</v>
      </c>
      <c r="C63" s="36">
        <f>SUM(D63:N63)</f>
        <v>0</v>
      </c>
      <c r="D63" s="66">
        <v>0</v>
      </c>
      <c r="E63" s="49">
        <v>0</v>
      </c>
      <c r="F63" s="49">
        <v>0</v>
      </c>
      <c r="G63" s="49">
        <v>0</v>
      </c>
      <c r="H63" s="36">
        <v>0</v>
      </c>
      <c r="I63" s="99">
        <f>I64</f>
        <v>0</v>
      </c>
      <c r="J63" s="49">
        <f t="shared" ref="J63:N63" si="23">J64</f>
        <v>0</v>
      </c>
      <c r="K63" s="49">
        <f t="shared" si="23"/>
        <v>0</v>
      </c>
      <c r="L63" s="49">
        <f t="shared" si="23"/>
        <v>0</v>
      </c>
      <c r="M63" s="49">
        <f t="shared" si="23"/>
        <v>0</v>
      </c>
      <c r="N63" s="49">
        <f t="shared" si="23"/>
        <v>0</v>
      </c>
      <c r="O63" s="38">
        <v>39</v>
      </c>
    </row>
    <row r="64" spans="1:15" ht="18.75" customHeight="1">
      <c r="A64" s="13">
        <v>52</v>
      </c>
      <c r="B64" s="65" t="s">
        <v>7</v>
      </c>
      <c r="C64" s="36">
        <f>SUM(D64:N64)</f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9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38"/>
    </row>
    <row r="65" spans="1:15" ht="114" customHeight="1">
      <c r="A65" s="13">
        <v>53</v>
      </c>
      <c r="B65" s="72" t="s">
        <v>31</v>
      </c>
      <c r="C65" s="36">
        <f>SUM(D65:N65)</f>
        <v>14600</v>
      </c>
      <c r="D65" s="73">
        <v>0</v>
      </c>
      <c r="E65" s="36">
        <f>E66</f>
        <v>14600</v>
      </c>
      <c r="F65" s="36">
        <v>0</v>
      </c>
      <c r="G65" s="36">
        <v>0</v>
      </c>
      <c r="H65" s="36">
        <v>0</v>
      </c>
      <c r="I65" s="97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8">
        <v>22</v>
      </c>
    </row>
    <row r="66" spans="1:15" ht="19.5">
      <c r="A66" s="19">
        <v>54</v>
      </c>
      <c r="B66" s="74" t="s">
        <v>8</v>
      </c>
      <c r="C66" s="75">
        <f>SUM(D66:N66)</f>
        <v>14600</v>
      </c>
      <c r="D66" s="49">
        <v>0</v>
      </c>
      <c r="E66" s="76">
        <v>14600</v>
      </c>
      <c r="F66" s="49">
        <v>0</v>
      </c>
      <c r="G66" s="49">
        <v>0</v>
      </c>
      <c r="H66" s="49">
        <v>0</v>
      </c>
      <c r="I66" s="9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77"/>
    </row>
    <row r="67" spans="1:15" ht="84" customHeight="1">
      <c r="A67" s="13">
        <v>55</v>
      </c>
      <c r="B67" s="78" t="s">
        <v>32</v>
      </c>
      <c r="C67" s="79">
        <f>C68</f>
        <v>676150.24</v>
      </c>
      <c r="D67" s="49">
        <v>0</v>
      </c>
      <c r="E67" s="49">
        <v>0</v>
      </c>
      <c r="F67" s="49">
        <v>0</v>
      </c>
      <c r="G67" s="36">
        <f>G68</f>
        <v>173902</v>
      </c>
      <c r="H67" s="36">
        <f>H68</f>
        <v>502248.24</v>
      </c>
      <c r="I67" s="9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2">
        <v>41.42</v>
      </c>
    </row>
    <row r="68" spans="1:15" ht="24" customHeight="1">
      <c r="A68" s="13">
        <v>56</v>
      </c>
      <c r="B68" s="80" t="s">
        <v>8</v>
      </c>
      <c r="C68" s="81">
        <f>SUM(D68:N68)</f>
        <v>676150.24</v>
      </c>
      <c r="D68" s="49">
        <v>0</v>
      </c>
      <c r="E68" s="49">
        <v>0</v>
      </c>
      <c r="F68" s="49">
        <v>0</v>
      </c>
      <c r="G68" s="49">
        <v>173902</v>
      </c>
      <c r="H68" s="49">
        <v>502248.24</v>
      </c>
      <c r="I68" s="9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56"/>
    </row>
    <row r="69" spans="1:15" ht="65.25" customHeight="1">
      <c r="A69" s="104">
        <v>57</v>
      </c>
      <c r="B69" s="103" t="s">
        <v>55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97">
        <f>I70+I71</f>
        <v>600000</v>
      </c>
      <c r="J69" s="49">
        <f>J70</f>
        <v>283374</v>
      </c>
      <c r="K69" s="49">
        <f t="shared" ref="K69:N69" si="24">K70</f>
        <v>287153</v>
      </c>
      <c r="L69" s="49">
        <f t="shared" si="24"/>
        <v>287153</v>
      </c>
      <c r="M69" s="49">
        <f t="shared" si="24"/>
        <v>287153</v>
      </c>
      <c r="N69" s="49">
        <f t="shared" si="24"/>
        <v>287153</v>
      </c>
      <c r="O69" s="49"/>
    </row>
    <row r="70" spans="1:15" ht="24" customHeight="1">
      <c r="A70" s="104">
        <v>58</v>
      </c>
      <c r="B70" s="80" t="s">
        <v>7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99">
        <v>300000</v>
      </c>
      <c r="J70" s="49">
        <v>283374</v>
      </c>
      <c r="K70" s="106">
        <v>287153</v>
      </c>
      <c r="L70" s="49">
        <v>287153</v>
      </c>
      <c r="M70" s="49">
        <v>287153</v>
      </c>
      <c r="N70" s="49">
        <v>287153</v>
      </c>
      <c r="O70" s="56"/>
    </row>
    <row r="71" spans="1:15" ht="24" customHeight="1">
      <c r="A71" s="104">
        <v>59</v>
      </c>
      <c r="B71" s="80" t="s">
        <v>8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99">
        <v>300000</v>
      </c>
      <c r="J71" s="49"/>
      <c r="K71" s="49"/>
      <c r="L71" s="49"/>
      <c r="M71" s="49"/>
      <c r="N71" s="49"/>
      <c r="O71" s="56"/>
    </row>
    <row r="72" spans="1:15" ht="24" customHeight="1">
      <c r="A72" s="13">
        <v>60</v>
      </c>
      <c r="B72" s="121" t="s">
        <v>42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3"/>
    </row>
    <row r="73" spans="1:15" s="8" customFormat="1" ht="19.5">
      <c r="A73" s="13">
        <v>61</v>
      </c>
      <c r="B73" s="35" t="s">
        <v>12</v>
      </c>
      <c r="C73" s="36">
        <f>C74</f>
        <v>30639757</v>
      </c>
      <c r="D73" s="36">
        <f>D74</f>
        <v>2032623</v>
      </c>
      <c r="E73" s="36">
        <f>E74</f>
        <v>2956357</v>
      </c>
      <c r="F73" s="36">
        <f>F74</f>
        <v>2405446</v>
      </c>
      <c r="G73" s="36">
        <f>G74</f>
        <v>2461128</v>
      </c>
      <c r="H73" s="36">
        <f t="shared" ref="H73:J73" si="25">H74</f>
        <v>2774578</v>
      </c>
      <c r="I73" s="97">
        <f t="shared" si="25"/>
        <v>3465000</v>
      </c>
      <c r="J73" s="36">
        <f t="shared" si="25"/>
        <v>2896505</v>
      </c>
      <c r="K73" s="36">
        <f>K74</f>
        <v>2912030</v>
      </c>
      <c r="L73" s="36">
        <f>L74</f>
        <v>2912030</v>
      </c>
      <c r="M73" s="36">
        <f>M74</f>
        <v>2912030</v>
      </c>
      <c r="N73" s="36">
        <f>N74</f>
        <v>2912030</v>
      </c>
      <c r="O73" s="82"/>
    </row>
    <row r="74" spans="1:15" ht="20.25">
      <c r="A74" s="13">
        <v>62</v>
      </c>
      <c r="B74" s="39" t="s">
        <v>7</v>
      </c>
      <c r="C74" s="40">
        <f>C84+C82+C81+C79+C77+C75</f>
        <v>30639757</v>
      </c>
      <c r="D74" s="40">
        <f>D82+D81+D79+D77+D75</f>
        <v>2032623</v>
      </c>
      <c r="E74" s="40">
        <f>E82+E81+E79+E77+E75</f>
        <v>2956357</v>
      </c>
      <c r="F74" s="40">
        <f>F82+F79+F77+F75</f>
        <v>2405446</v>
      </c>
      <c r="G74" s="40">
        <f>G82+G81+G79+G77+G75</f>
        <v>2461128</v>
      </c>
      <c r="H74" s="40">
        <f>H82+H79+H77+H75</f>
        <v>2774578</v>
      </c>
      <c r="I74" s="98">
        <f>I83+I80+I78+I76+I84</f>
        <v>3465000</v>
      </c>
      <c r="J74" s="40">
        <f>J84+J82+J79+J77+J75</f>
        <v>2896505</v>
      </c>
      <c r="K74" s="40">
        <f>K84+K82+K79+K77+K75</f>
        <v>2912030</v>
      </c>
      <c r="L74" s="40">
        <f>L84+L82+L79+L77+L75</f>
        <v>2912030</v>
      </c>
      <c r="M74" s="40">
        <f>M84+M82+M81+M79+M77+M75</f>
        <v>2912030</v>
      </c>
      <c r="N74" s="40">
        <f>N84+N82+N79+N77+N75</f>
        <v>2912030</v>
      </c>
      <c r="O74" s="42"/>
    </row>
    <row r="75" spans="1:15" ht="58.5">
      <c r="A75" s="13">
        <v>63</v>
      </c>
      <c r="B75" s="52" t="s">
        <v>33</v>
      </c>
      <c r="C75" s="36">
        <f t="shared" ref="C75:C84" si="26">SUM(D75:N75)</f>
        <v>10695186</v>
      </c>
      <c r="D75" s="36">
        <v>822623</v>
      </c>
      <c r="E75" s="36">
        <v>827321</v>
      </c>
      <c r="F75" s="36">
        <v>870822</v>
      </c>
      <c r="G75" s="36">
        <f>G76</f>
        <v>870144</v>
      </c>
      <c r="H75" s="36">
        <f>H76</f>
        <v>948061</v>
      </c>
      <c r="I75" s="97">
        <f>I76</f>
        <v>1058246</v>
      </c>
      <c r="J75" s="36">
        <f t="shared" ref="J75:N75" si="27">J76</f>
        <v>1058957</v>
      </c>
      <c r="K75" s="36">
        <f t="shared" si="27"/>
        <v>1059753</v>
      </c>
      <c r="L75" s="36">
        <f t="shared" si="27"/>
        <v>1059753</v>
      </c>
      <c r="M75" s="36">
        <f t="shared" si="27"/>
        <v>1059753</v>
      </c>
      <c r="N75" s="36">
        <f t="shared" si="27"/>
        <v>1059753</v>
      </c>
      <c r="O75" s="88" t="s">
        <v>51</v>
      </c>
    </row>
    <row r="76" spans="1:15" ht="19.5">
      <c r="A76" s="13">
        <v>64</v>
      </c>
      <c r="B76" s="39" t="s">
        <v>13</v>
      </c>
      <c r="C76" s="49">
        <f t="shared" si="26"/>
        <v>10695186</v>
      </c>
      <c r="D76" s="49">
        <v>822623</v>
      </c>
      <c r="E76" s="49">
        <f>827297+24</f>
        <v>827321</v>
      </c>
      <c r="F76" s="49">
        <v>870822</v>
      </c>
      <c r="G76" s="49">
        <v>870144</v>
      </c>
      <c r="H76" s="49">
        <f>671664+202843+8100+65454</f>
        <v>948061</v>
      </c>
      <c r="I76" s="99">
        <v>1058246</v>
      </c>
      <c r="J76" s="36">
        <v>1058957</v>
      </c>
      <c r="K76" s="36">
        <v>1059753</v>
      </c>
      <c r="L76" s="36">
        <v>1059753</v>
      </c>
      <c r="M76" s="36">
        <v>1059753</v>
      </c>
      <c r="N76" s="36">
        <v>1059753</v>
      </c>
      <c r="O76" s="47"/>
    </row>
    <row r="77" spans="1:15" ht="58.5">
      <c r="A77" s="13">
        <v>65</v>
      </c>
      <c r="B77" s="54" t="s">
        <v>34</v>
      </c>
      <c r="C77" s="36">
        <f t="shared" si="26"/>
        <v>11121667.92</v>
      </c>
      <c r="D77" s="36">
        <v>1150000</v>
      </c>
      <c r="E77" s="36">
        <v>1742436.36</v>
      </c>
      <c r="F77" s="36">
        <f>725253-20000</f>
        <v>705253</v>
      </c>
      <c r="G77" s="36">
        <f>G78</f>
        <v>724000</v>
      </c>
      <c r="H77" s="36">
        <f t="shared" ref="H77:J77" si="28">H78</f>
        <v>837099.56</v>
      </c>
      <c r="I77" s="97">
        <f t="shared" si="28"/>
        <v>1462359</v>
      </c>
      <c r="J77" s="36">
        <f t="shared" si="28"/>
        <v>890604</v>
      </c>
      <c r="K77" s="36">
        <f>K78</f>
        <v>902479</v>
      </c>
      <c r="L77" s="36">
        <f>L78</f>
        <v>902479</v>
      </c>
      <c r="M77" s="36">
        <f>M78</f>
        <v>902479</v>
      </c>
      <c r="N77" s="36">
        <f>N78</f>
        <v>902479</v>
      </c>
      <c r="O77" s="38">
        <v>4</v>
      </c>
    </row>
    <row r="78" spans="1:15" ht="19.5">
      <c r="A78" s="13">
        <v>66</v>
      </c>
      <c r="B78" s="39" t="s">
        <v>7</v>
      </c>
      <c r="C78" s="49">
        <f t="shared" si="26"/>
        <v>11121667.92</v>
      </c>
      <c r="D78" s="49">
        <v>1150000</v>
      </c>
      <c r="E78" s="49">
        <v>1742436.36</v>
      </c>
      <c r="F78" s="49">
        <v>705253</v>
      </c>
      <c r="G78" s="49">
        <v>724000</v>
      </c>
      <c r="H78" s="49">
        <v>837099.56</v>
      </c>
      <c r="I78" s="99">
        <v>1462359</v>
      </c>
      <c r="J78" s="49">
        <v>890604</v>
      </c>
      <c r="K78" s="49">
        <v>902479</v>
      </c>
      <c r="L78" s="49">
        <v>902479</v>
      </c>
      <c r="M78" s="49">
        <v>902479</v>
      </c>
      <c r="N78" s="49">
        <v>902479</v>
      </c>
      <c r="O78" s="42"/>
    </row>
    <row r="79" spans="1:15" ht="58.5">
      <c r="A79" s="13">
        <v>67</v>
      </c>
      <c r="B79" s="52" t="s">
        <v>35</v>
      </c>
      <c r="C79" s="36">
        <f t="shared" si="26"/>
        <v>568730.43999999994</v>
      </c>
      <c r="D79" s="36">
        <v>60000</v>
      </c>
      <c r="E79" s="36">
        <v>63600</v>
      </c>
      <c r="F79" s="36">
        <v>40000</v>
      </c>
      <c r="G79" s="36">
        <v>40000</v>
      </c>
      <c r="H79" s="36">
        <f>H80</f>
        <v>120560.44</v>
      </c>
      <c r="I79" s="97">
        <f>I80</f>
        <v>40000</v>
      </c>
      <c r="J79" s="36">
        <f>J80</f>
        <v>40482</v>
      </c>
      <c r="K79" s="36">
        <f t="shared" ref="K79:N79" si="29">K80</f>
        <v>41022</v>
      </c>
      <c r="L79" s="36">
        <f t="shared" si="29"/>
        <v>41022</v>
      </c>
      <c r="M79" s="36">
        <f t="shared" si="29"/>
        <v>41022</v>
      </c>
      <c r="N79" s="36">
        <f t="shared" si="29"/>
        <v>41022</v>
      </c>
      <c r="O79" s="38" t="s">
        <v>54</v>
      </c>
    </row>
    <row r="80" spans="1:15" ht="19.5">
      <c r="A80" s="13">
        <v>68</v>
      </c>
      <c r="B80" s="39" t="s">
        <v>7</v>
      </c>
      <c r="C80" s="49">
        <f t="shared" si="26"/>
        <v>568730.43999999994</v>
      </c>
      <c r="D80" s="49">
        <v>60000</v>
      </c>
      <c r="E80" s="49">
        <v>63600</v>
      </c>
      <c r="F80" s="49">
        <v>40000</v>
      </c>
      <c r="G80" s="49">
        <v>40000</v>
      </c>
      <c r="H80" s="49">
        <f>40000+80560.44</f>
        <v>120560.44</v>
      </c>
      <c r="I80" s="99">
        <v>40000</v>
      </c>
      <c r="J80" s="49">
        <v>40482</v>
      </c>
      <c r="K80" s="49">
        <v>41022</v>
      </c>
      <c r="L80" s="49">
        <v>41022</v>
      </c>
      <c r="M80" s="49">
        <v>41022</v>
      </c>
      <c r="N80" s="49">
        <v>41022</v>
      </c>
      <c r="O80" s="47"/>
    </row>
    <row r="81" spans="1:15" ht="60" customHeight="1">
      <c r="A81" s="13">
        <v>69</v>
      </c>
      <c r="B81" s="83" t="s">
        <v>36</v>
      </c>
      <c r="C81" s="84">
        <f t="shared" si="26"/>
        <v>212999.64</v>
      </c>
      <c r="D81" s="36">
        <v>0</v>
      </c>
      <c r="E81" s="84">
        <v>212999.64</v>
      </c>
      <c r="F81" s="36">
        <v>0</v>
      </c>
      <c r="G81" s="36">
        <v>0</v>
      </c>
      <c r="H81" s="36">
        <v>0</v>
      </c>
      <c r="I81" s="97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47"/>
    </row>
    <row r="82" spans="1:15" ht="118.5" customHeight="1">
      <c r="A82" s="19">
        <v>70</v>
      </c>
      <c r="B82" s="85" t="s">
        <v>37</v>
      </c>
      <c r="C82" s="86">
        <f t="shared" si="26"/>
        <v>7918888</v>
      </c>
      <c r="D82" s="36">
        <v>0</v>
      </c>
      <c r="E82" s="36">
        <v>110000</v>
      </c>
      <c r="F82" s="36">
        <f>769371+20000</f>
        <v>789371</v>
      </c>
      <c r="G82" s="36">
        <f>G83</f>
        <v>826984</v>
      </c>
      <c r="H82" s="36">
        <f>H83</f>
        <v>868857</v>
      </c>
      <c r="I82" s="97">
        <f>I83</f>
        <v>884395</v>
      </c>
      <c r="J82" s="36">
        <f t="shared" ref="J82:N82" si="30">J83</f>
        <v>886221</v>
      </c>
      <c r="K82" s="36">
        <f t="shared" si="30"/>
        <v>888265</v>
      </c>
      <c r="L82" s="36">
        <f t="shared" si="30"/>
        <v>888265</v>
      </c>
      <c r="M82" s="36">
        <f t="shared" si="30"/>
        <v>888265</v>
      </c>
      <c r="N82" s="36">
        <f t="shared" si="30"/>
        <v>888265</v>
      </c>
      <c r="O82" s="47" t="s">
        <v>52</v>
      </c>
    </row>
    <row r="83" spans="1:15" ht="26.25" customHeight="1">
      <c r="A83" s="19">
        <v>71</v>
      </c>
      <c r="B83" s="87" t="s">
        <v>7</v>
      </c>
      <c r="C83" s="49">
        <f t="shared" si="26"/>
        <v>7918888</v>
      </c>
      <c r="D83" s="49">
        <f>D82</f>
        <v>0</v>
      </c>
      <c r="E83" s="49">
        <f>E82</f>
        <v>110000</v>
      </c>
      <c r="F83" s="49">
        <v>789371</v>
      </c>
      <c r="G83" s="49">
        <v>826984</v>
      </c>
      <c r="H83" s="49">
        <v>868857</v>
      </c>
      <c r="I83" s="99">
        <v>884395</v>
      </c>
      <c r="J83" s="49">
        <v>886221</v>
      </c>
      <c r="K83" s="49">
        <v>888265</v>
      </c>
      <c r="L83" s="49">
        <v>888265</v>
      </c>
      <c r="M83" s="49">
        <v>888265</v>
      </c>
      <c r="N83" s="49">
        <v>888265</v>
      </c>
      <c r="O83" s="47"/>
    </row>
    <row r="84" spans="1:15" ht="81" customHeight="1">
      <c r="A84" s="19">
        <v>72</v>
      </c>
      <c r="B84" s="78" t="s">
        <v>38</v>
      </c>
      <c r="C84" s="86">
        <f t="shared" si="26"/>
        <v>122285</v>
      </c>
      <c r="D84" s="36" t="s">
        <v>17</v>
      </c>
      <c r="E84" s="36" t="s">
        <v>17</v>
      </c>
      <c r="F84" s="36" t="s">
        <v>17</v>
      </c>
      <c r="G84" s="36" t="s">
        <v>17</v>
      </c>
      <c r="H84" s="36">
        <v>0</v>
      </c>
      <c r="I84" s="97">
        <v>20000</v>
      </c>
      <c r="J84" s="36">
        <v>20241</v>
      </c>
      <c r="K84" s="36">
        <v>20511</v>
      </c>
      <c r="L84" s="36">
        <v>20511</v>
      </c>
      <c r="M84" s="36">
        <v>20511</v>
      </c>
      <c r="N84" s="36">
        <v>20511</v>
      </c>
      <c r="O84" s="47" t="s">
        <v>53</v>
      </c>
    </row>
    <row r="85" spans="1:15" ht="37.5" hidden="1">
      <c r="A85" s="13">
        <v>48</v>
      </c>
      <c r="B85" s="20" t="s">
        <v>14</v>
      </c>
      <c r="C85" s="22">
        <v>110000</v>
      </c>
      <c r="D85" s="21"/>
      <c r="E85" s="15" t="s">
        <v>15</v>
      </c>
      <c r="F85" s="15">
        <f>523889+158214</f>
        <v>682103</v>
      </c>
      <c r="G85" s="14">
        <v>754210</v>
      </c>
      <c r="H85" s="15"/>
      <c r="I85" s="101"/>
      <c r="J85" s="15"/>
      <c r="K85" s="15"/>
      <c r="L85" s="15"/>
      <c r="M85" s="15"/>
      <c r="N85" s="15"/>
      <c r="O85" s="17"/>
    </row>
    <row r="86" spans="1:15" ht="56.25" hidden="1">
      <c r="A86" s="13">
        <v>49</v>
      </c>
      <c r="B86" s="20" t="s">
        <v>16</v>
      </c>
      <c r="C86" s="22"/>
      <c r="D86" s="21"/>
      <c r="E86" s="15">
        <v>2566</v>
      </c>
      <c r="F86" s="15">
        <v>89000</v>
      </c>
      <c r="G86" s="14">
        <v>754210</v>
      </c>
      <c r="H86" s="15"/>
      <c r="I86" s="101"/>
      <c r="J86" s="15"/>
      <c r="K86" s="15"/>
      <c r="L86" s="15"/>
      <c r="M86" s="15"/>
      <c r="N86" s="15"/>
      <c r="O86" s="17"/>
    </row>
    <row r="87" spans="1:15" ht="18.75">
      <c r="A87" s="18"/>
      <c r="B87" s="20"/>
      <c r="C87" s="113"/>
      <c r="D87" s="18"/>
      <c r="E87" s="18"/>
      <c r="F87" s="18"/>
      <c r="G87" s="18"/>
      <c r="H87" s="18"/>
      <c r="I87" s="102"/>
      <c r="J87" s="18"/>
      <c r="K87" s="18"/>
      <c r="L87" s="18"/>
      <c r="M87" s="18"/>
      <c r="N87" s="18"/>
      <c r="O87" s="16"/>
    </row>
    <row r="88" spans="1:15" ht="18.75" hidden="1">
      <c r="A88" s="13"/>
      <c r="B88" s="20"/>
      <c r="C88" s="114"/>
      <c r="D88" s="18"/>
      <c r="E88" s="18"/>
      <c r="F88" s="18"/>
      <c r="G88" s="18"/>
      <c r="H88" s="18"/>
      <c r="I88" s="102"/>
      <c r="J88" s="18"/>
      <c r="K88" s="18"/>
      <c r="L88" s="18"/>
      <c r="M88" s="18"/>
      <c r="N88" s="18"/>
      <c r="O88" s="16"/>
    </row>
    <row r="89" spans="1:15">
      <c r="I89" s="1"/>
    </row>
    <row r="90" spans="1:15">
      <c r="I90" s="1"/>
    </row>
    <row r="91" spans="1:15">
      <c r="I91" s="1"/>
    </row>
    <row r="92" spans="1:15">
      <c r="I92" s="1"/>
    </row>
    <row r="93" spans="1:15">
      <c r="I93" s="1"/>
    </row>
    <row r="94" spans="1:15">
      <c r="I94" s="1"/>
    </row>
    <row r="95" spans="1:15">
      <c r="I95" s="1"/>
    </row>
    <row r="96" spans="1:15">
      <c r="I96" s="1"/>
    </row>
    <row r="97" spans="9:9">
      <c r="I97" s="1"/>
    </row>
    <row r="98" spans="9:9">
      <c r="I98" s="1"/>
    </row>
    <row r="99" spans="9:9">
      <c r="I99" s="1"/>
    </row>
    <row r="100" spans="9:9">
      <c r="I100" s="1"/>
    </row>
    <row r="101" spans="9:9">
      <c r="I101" s="1"/>
    </row>
    <row r="102" spans="9:9">
      <c r="I102" s="1"/>
    </row>
    <row r="103" spans="9:9">
      <c r="I103" s="1"/>
    </row>
    <row r="104" spans="9:9">
      <c r="I104" s="1"/>
    </row>
    <row r="105" spans="9:9">
      <c r="I105" s="1"/>
    </row>
    <row r="106" spans="9:9">
      <c r="I106" s="1"/>
    </row>
    <row r="107" spans="9:9">
      <c r="I107" s="1"/>
    </row>
    <row r="108" spans="9:9">
      <c r="I108" s="1"/>
    </row>
    <row r="109" spans="9:9">
      <c r="I109" s="1"/>
    </row>
    <row r="110" spans="9:9">
      <c r="I110" s="1"/>
    </row>
    <row r="111" spans="9:9">
      <c r="I111" s="1"/>
    </row>
    <row r="112" spans="9:9">
      <c r="I112" s="1"/>
    </row>
    <row r="113" spans="9:9">
      <c r="I113" s="1"/>
    </row>
    <row r="114" spans="9:9">
      <c r="I114" s="1"/>
    </row>
    <row r="115" spans="9:9">
      <c r="I115" s="1"/>
    </row>
    <row r="116" spans="9:9">
      <c r="I116" s="1"/>
    </row>
    <row r="117" spans="9:9">
      <c r="I117" s="1"/>
    </row>
    <row r="118" spans="9:9">
      <c r="I118" s="1"/>
    </row>
    <row r="119" spans="9:9">
      <c r="I119" s="1"/>
    </row>
    <row r="120" spans="9:9">
      <c r="I120" s="1"/>
    </row>
    <row r="121" spans="9:9">
      <c r="I121" s="1"/>
    </row>
    <row r="122" spans="9:9">
      <c r="I122" s="1"/>
    </row>
    <row r="123" spans="9:9">
      <c r="I123" s="1"/>
    </row>
    <row r="124" spans="9:9">
      <c r="I124" s="1"/>
    </row>
    <row r="125" spans="9:9">
      <c r="I125" s="1"/>
    </row>
    <row r="126" spans="9:9">
      <c r="I126" s="1"/>
    </row>
    <row r="127" spans="9:9">
      <c r="I127" s="1"/>
    </row>
    <row r="128" spans="9:9">
      <c r="I128" s="1"/>
    </row>
    <row r="129" spans="9:9">
      <c r="I129" s="1"/>
    </row>
    <row r="130" spans="9:9">
      <c r="I130" s="1"/>
    </row>
    <row r="131" spans="9:9">
      <c r="I131" s="1"/>
    </row>
    <row r="132" spans="9:9">
      <c r="I132" s="1"/>
    </row>
    <row r="133" spans="9:9">
      <c r="I133" s="1"/>
    </row>
    <row r="134" spans="9:9">
      <c r="I134" s="1"/>
    </row>
    <row r="135" spans="9:9">
      <c r="I135" s="1"/>
    </row>
    <row r="136" spans="9:9">
      <c r="I136" s="1"/>
    </row>
    <row r="137" spans="9:9">
      <c r="I137" s="1"/>
    </row>
    <row r="138" spans="9:9">
      <c r="I138" s="1"/>
    </row>
    <row r="139" spans="9:9">
      <c r="I139" s="1"/>
    </row>
    <row r="140" spans="9:9">
      <c r="I140" s="1"/>
    </row>
    <row r="141" spans="9:9">
      <c r="I141" s="1"/>
    </row>
    <row r="142" spans="9:9">
      <c r="I142" s="1"/>
    </row>
    <row r="143" spans="9:9">
      <c r="I143" s="1"/>
    </row>
    <row r="144" spans="9:9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</sheetData>
  <autoFilter ref="A9:O80">
    <filterColumn colId="10"/>
    <filterColumn colId="11"/>
    <filterColumn colId="12"/>
    <filterColumn colId="13"/>
  </autoFilter>
  <mergeCells count="13">
    <mergeCell ref="I4:O4"/>
    <mergeCell ref="I6:O6"/>
    <mergeCell ref="I5:O5"/>
    <mergeCell ref="O10:O11"/>
    <mergeCell ref="C87:C88"/>
    <mergeCell ref="B50:O50"/>
    <mergeCell ref="B33:O33"/>
    <mergeCell ref="B17:O17"/>
    <mergeCell ref="B72:O72"/>
    <mergeCell ref="A7:O7"/>
    <mergeCell ref="A10:A11"/>
    <mergeCell ref="B10:B11"/>
    <mergeCell ref="C10:J10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42" fitToHeight="0" orientation="landscape" horizontalDpi="180" verticalDpi="180" r:id="rId1"/>
  <rowBreaks count="2" manualBreakCount="2">
    <brk id="35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2018-02-02T06:22:05Z</cp:lastPrinted>
  <dcterms:created xsi:type="dcterms:W3CDTF">2013-09-27T11:14:47Z</dcterms:created>
  <dcterms:modified xsi:type="dcterms:W3CDTF">2019-01-25T05:33:25Z</dcterms:modified>
</cp:coreProperties>
</file>