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Апрель\№ 196 от 23.04.2024 отчет за 1 квартал\"/>
    </mc:Choice>
  </mc:AlternateContent>
  <bookViews>
    <workbookView xWindow="0" yWindow="0" windowWidth="20730" windowHeight="9675"/>
  </bookViews>
  <sheets>
    <sheet name="приложение 1" sheetId="62" r:id="rId1"/>
  </sheets>
  <definedNames>
    <definedName name="_xlnm.Print_Area" localSheetId="0">'приложение 1'!$A$1:$N$112</definedName>
  </definedNames>
  <calcPr calcId="162913" iterateDelta="1E-4"/>
</workbook>
</file>

<file path=xl/calcChain.xml><?xml version="1.0" encoding="utf-8"?>
<calcChain xmlns="http://schemas.openxmlformats.org/spreadsheetml/2006/main">
  <c r="M72" i="62" l="1"/>
  <c r="L72" i="62"/>
  <c r="N11" i="62"/>
  <c r="N14" i="62"/>
  <c r="N17" i="62"/>
  <c r="N18" i="62"/>
  <c r="N21" i="62"/>
  <c r="N23" i="62"/>
  <c r="N24" i="62"/>
  <c r="N30" i="62"/>
  <c r="N31" i="62"/>
  <c r="N32" i="62"/>
  <c r="N34" i="62"/>
  <c r="N36" i="62"/>
  <c r="N40" i="62"/>
  <c r="N42" i="62"/>
  <c r="N43" i="62"/>
  <c r="N45" i="62"/>
  <c r="N46" i="62"/>
  <c r="N47" i="62"/>
  <c r="N48" i="62"/>
  <c r="N50" i="62"/>
  <c r="N51" i="62"/>
  <c r="N52" i="62"/>
  <c r="N53" i="62"/>
  <c r="N54" i="62"/>
  <c r="N55" i="62"/>
  <c r="N56" i="62"/>
  <c r="N59" i="62"/>
  <c r="N68" i="62"/>
  <c r="N69" i="62"/>
  <c r="N70" i="62"/>
  <c r="N71" i="62"/>
  <c r="N73" i="62"/>
  <c r="N74" i="62"/>
  <c r="N75" i="62"/>
  <c r="N76" i="62"/>
  <c r="N77" i="62"/>
  <c r="N79" i="62"/>
  <c r="N81" i="62"/>
  <c r="N82" i="62"/>
  <c r="N83" i="62"/>
  <c r="N84" i="62"/>
  <c r="N85" i="62"/>
  <c r="N86" i="62"/>
  <c r="N87" i="62"/>
  <c r="N88" i="62"/>
  <c r="N90" i="62"/>
  <c r="N91" i="62"/>
  <c r="N92" i="62"/>
  <c r="N94" i="62"/>
  <c r="N95" i="62"/>
  <c r="N97" i="62"/>
  <c r="N98" i="62"/>
  <c r="N101" i="62"/>
  <c r="N102" i="62"/>
  <c r="M109" i="62" l="1"/>
  <c r="M107" i="62"/>
  <c r="M106" i="62"/>
  <c r="M103" i="62"/>
  <c r="M105" i="62" l="1"/>
  <c r="L105" i="62"/>
  <c r="M66" i="62"/>
  <c r="M64" i="62"/>
  <c r="M58" i="62"/>
  <c r="M57" i="62" s="1"/>
  <c r="M44" i="62"/>
  <c r="M35" i="62"/>
  <c r="M20" i="62"/>
  <c r="M63" i="62" l="1"/>
  <c r="N64" i="62"/>
  <c r="M65" i="62"/>
  <c r="M8" i="62"/>
  <c r="M99" i="62"/>
  <c r="M93" i="62"/>
  <c r="M80" i="62"/>
  <c r="M78" i="62"/>
  <c r="M41" i="62"/>
  <c r="M39" i="62"/>
  <c r="M33" i="62"/>
  <c r="M28" i="62"/>
  <c r="M25" i="62"/>
  <c r="M22" i="62"/>
  <c r="M13" i="62"/>
  <c r="M9" i="62"/>
  <c r="M19" i="62" l="1"/>
  <c r="M12" i="62"/>
  <c r="M67" i="62"/>
  <c r="M96" i="62"/>
  <c r="M27" i="62"/>
  <c r="M62" i="62"/>
  <c r="M38" i="62"/>
  <c r="M61" i="62" l="1"/>
  <c r="L100" i="62"/>
  <c r="L93" i="62"/>
  <c r="N93" i="62" s="1"/>
  <c r="L89" i="62"/>
  <c r="N89" i="62" s="1"/>
  <c r="L80" i="62"/>
  <c r="N80" i="62" s="1"/>
  <c r="L66" i="62"/>
  <c r="L63" i="62"/>
  <c r="N63" i="62" s="1"/>
  <c r="L57" i="62"/>
  <c r="N57" i="62" s="1"/>
  <c r="L44" i="62"/>
  <c r="N44" i="62" s="1"/>
  <c r="L41" i="62"/>
  <c r="N41" i="62" s="1"/>
  <c r="L39" i="62"/>
  <c r="N39" i="62" s="1"/>
  <c r="L35" i="62"/>
  <c r="N35" i="62" s="1"/>
  <c r="L33" i="62"/>
  <c r="N33" i="62" s="1"/>
  <c r="L29" i="62"/>
  <c r="L26" i="62"/>
  <c r="L22" i="62"/>
  <c r="N22" i="62" s="1"/>
  <c r="L20" i="62"/>
  <c r="N20" i="62" s="1"/>
  <c r="L15" i="62"/>
  <c r="N15" i="62" s="1"/>
  <c r="L10" i="62"/>
  <c r="L67" i="62" l="1"/>
  <c r="N67" i="62" s="1"/>
  <c r="N72" i="62"/>
  <c r="L28" i="62"/>
  <c r="N29" i="62"/>
  <c r="L65" i="62"/>
  <c r="N65" i="62" s="1"/>
  <c r="N66" i="62"/>
  <c r="L9" i="62"/>
  <c r="N9" i="62" s="1"/>
  <c r="N10" i="62"/>
  <c r="L25" i="62"/>
  <c r="N25" i="62" s="1"/>
  <c r="N26" i="62"/>
  <c r="L99" i="62"/>
  <c r="N100" i="62"/>
  <c r="M60" i="62"/>
  <c r="L78" i="62"/>
  <c r="N78" i="62" s="1"/>
  <c r="L38" i="62"/>
  <c r="N38" i="62" s="1"/>
  <c r="L62" i="62"/>
  <c r="L19" i="62"/>
  <c r="N19" i="62" s="1"/>
  <c r="L8" i="62"/>
  <c r="L13" i="62"/>
  <c r="L12" i="62" l="1"/>
  <c r="N12" i="62" s="1"/>
  <c r="N13" i="62"/>
  <c r="N62" i="62"/>
  <c r="M110" i="62"/>
  <c r="L96" i="62"/>
  <c r="N96" i="62" s="1"/>
  <c r="N99" i="62"/>
  <c r="L27" i="62"/>
  <c r="N27" i="62" s="1"/>
  <c r="N28" i="62"/>
  <c r="L61" i="62" l="1"/>
  <c r="N8" i="62"/>
  <c r="L60" i="62" l="1"/>
  <c r="N61" i="62"/>
  <c r="L110" i="62" l="1"/>
  <c r="N110" i="62" s="1"/>
  <c r="N60" i="62"/>
</calcChain>
</file>

<file path=xl/sharedStrings.xml><?xml version="1.0" encoding="utf-8"?>
<sst xmlns="http://schemas.openxmlformats.org/spreadsheetml/2006/main" count="326" uniqueCount="307">
  <si>
    <t xml:space="preserve">000 1 05 00000 00 0000 000 </t>
  </si>
  <si>
    <t>НАЛОГИ НА СОВОКУПНЫЙ ДОХОД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</si>
  <si>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</si>
  <si>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</si>
  <si>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</si>
  <si>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</si>
  <si>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</si>
  <si>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</si>
  <si>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</si>
  <si>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</si>
  <si>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</si>
  <si>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</si>
  <si>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</si>
  <si>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</si>
  <si>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</si>
  <si>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</si>
  <si>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</si>
  <si>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</si>
  <si>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</si>
  <si>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</si>
  <si>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</si>
  <si>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</si>
  <si>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</si>
  <si>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</si>
  <si>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</si>
  <si>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</si>
  <si>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</si>
  <si>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</si>
  <si>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</si>
  <si>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</si>
  <si>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</si>
  <si>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</si>
  <si>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</si>
  <si>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</si>
  <si>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</si>
  <si>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</si>
  <si>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</si>
  <si>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</si>
  <si>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</si>
  <si>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</si>
  <si>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</si>
  <si>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</si>
  <si>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</si>
  <si>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</si>
  <si>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</si>
  <si>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</si>
  <si>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</si>
  <si>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</si>
  <si>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32</t>
  </si>
  <si>
    <t>34</t>
  </si>
  <si>
    <t>35</t>
  </si>
  <si>
    <t>38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</si>
  <si>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</si>
  <si>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</si>
  <si>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</si>
  <si>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</si>
  <si>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</si>
  <si>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</si>
  <si>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</si>
  <si>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</si>
  <si>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НАЛОГИ  НА  ТОВАРЫ   (РАБОТЫ,   УСЛУГИ), РЕАЛИЗУЕМЫЕ  НА  ТЕРРИТОРИИ   РОССИЙСКОЙ ФЕДЕРАЦИИ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</si>
  <si>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</si>
  <si>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</si>
  <si>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</si>
  <si>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</si>
  <si>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</si>
  <si>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</si>
  <si>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182 1 01 02000 01 0000 110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</si>
  <si>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</si>
  <si>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</si>
  <si>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</si>
  <si>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</si>
  <si>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</si>
  <si>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</si>
  <si>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</si>
  <si>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</si>
  <si>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</si>
  <si>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</si>
  <si>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</si>
  <si>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</si>
  <si>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</si>
  <si>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</si>
  <si>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</si>
  <si>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</si>
  <si>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</si>
  <si>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</si>
  <si>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</si>
  <si>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</si>
  <si>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</si>
  <si>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</si>
  <si>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</si>
  <si>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</si>
  <si>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</si>
  <si>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</si>
  <si>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</si>
  <si>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</si>
  <si>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</si>
  <si>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</si>
  <si>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</si>
  <si>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</si>
  <si>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</si>
  <si>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</si>
  <si>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</si>
  <si>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</si>
  <si>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</si>
  <si>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</si>
  <si>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</si>
  <si>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</si>
  <si>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</si>
  <si>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</si>
  <si>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</si>
  <si>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</si>
  <si>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</si>
  <si>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</si>
  <si>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</si>
  <si>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</si>
  <si>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</si>
  <si>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</si>
  <si>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</si>
  <si>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</si>
  <si>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</si>
  <si>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</si>
  <si>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</si>
  <si>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</si>
  <si>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</si>
  <si>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</si>
  <si>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</si>
  <si>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</si>
  <si>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</si>
  <si>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</si>
  <si>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</si>
  <si>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</si>
  <si>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</si>
  <si>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</si>
  <si>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</si>
  <si>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</si>
  <si>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</si>
  <si>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</si>
  <si>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</si>
  <si>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</si>
  <si>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</si>
  <si>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</si>
  <si>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</si>
  <si>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</si>
  <si>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</si>
  <si>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</si>
  <si>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</si>
  <si>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</si>
  <si>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</si>
  <si>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</si>
  <si>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42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</si>
  <si>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</si>
  <si>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</si>
  <si>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</si>
  <si>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</si>
  <si>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</si>
  <si>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</si>
  <si>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</si>
  <si>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</si>
  <si>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</si>
  <si>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</si>
  <si>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</si>
  <si>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в рублях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</si>
  <si>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</si>
  <si>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</si>
  <si>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</si>
  <si>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</si>
  <si>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</si>
  <si>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</si>
  <si>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</si>
  <si>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</si>
  <si>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</si>
  <si>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</si>
  <si>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</si>
  <si>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</si>
  <si>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</si>
  <si>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</si>
  <si>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</si>
  <si>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</si>
  <si>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</si>
  <si>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</si>
  <si>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</si>
  <si>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</si>
  <si>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</si>
  <si>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72</t>
  </si>
  <si>
    <t>79</t>
  </si>
  <si>
    <t>80</t>
  </si>
  <si>
    <t>81</t>
  </si>
  <si>
    <t>82</t>
  </si>
  <si>
    <t>85</t>
  </si>
  <si>
    <t>87</t>
  </si>
  <si>
    <t>906 2 02 45303 04 0000 150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</si>
  <si>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</si>
  <si>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</si>
  <si>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</si>
  <si>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</si>
  <si>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</si>
  <si>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</si>
  <si>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</si>
  <si>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</si>
  <si>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</si>
  <si>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</si>
  <si>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</si>
  <si>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</si>
  <si>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</si>
  <si>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</si>
  <si>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</si>
  <si>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</si>
  <si>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</si>
  <si>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</si>
  <si>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</si>
  <si>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</si>
  <si>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915 2 02 29999 04 0000 150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</si>
  <si>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</si>
  <si>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</si>
  <si>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23</t>
  </si>
  <si>
    <t>59</t>
  </si>
  <si>
    <t>60</t>
  </si>
  <si>
    <t>69</t>
  </si>
  <si>
    <t>70</t>
  </si>
  <si>
    <t>73</t>
  </si>
  <si>
    <t>74</t>
  </si>
  <si>
    <t>019 1 16 01050 01 0000 140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</si>
  <si>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</si>
  <si>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</si>
  <si>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019 1 16 01080 01 0000 140</t>
  </si>
  <si>
    <t>019 1 16 01060 01 0000 140</t>
  </si>
  <si>
    <t>000 1 17 00000 00 0000 000</t>
  </si>
  <si>
    <t>901 2 02 29999 04 0000 150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</si>
  <si>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</si>
  <si>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906 2 02 45179 04 0000 150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</si>
  <si>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</si>
  <si>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000 2 00 00000 00 0000 000</t>
  </si>
  <si>
    <t>БЕЗВОЗМЕЗДНЫЕ ПОСТУПЛЕНИЯ</t>
  </si>
  <si>
    <t>30</t>
  </si>
  <si>
    <t>31</t>
  </si>
  <si>
    <t>39</t>
  </si>
  <si>
    <t>40</t>
  </si>
  <si>
    <t>41</t>
  </si>
  <si>
    <t>43</t>
  </si>
  <si>
    <t>45</t>
  </si>
  <si>
    <t>46</t>
  </si>
  <si>
    <t>55</t>
  </si>
  <si>
    <t>56</t>
  </si>
  <si>
    <t>57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</si>
  <si>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</si>
  <si>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182 1 03 00000 00 0000 000  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</si>
  <si>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</si>
  <si>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037 1 16 01190 01 0000 140</t>
  </si>
  <si>
    <t>ПРОЧИЕ НЕНАЛОГОВЫЕ ДОХОДЫ</t>
  </si>
  <si>
    <t>915 1 17 15020 04 0000 150</t>
  </si>
  <si>
    <t>Инициативные платежи,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</si>
  <si>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</si>
  <si>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</si>
  <si>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</si>
  <si>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901 2 02 20303 04 0000 150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</si>
  <si>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</si>
  <si>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на обеспечение мероприятий по оборудованию спортивных площадок в общеобразовательных организациях в 2024 году</t>
  </si>
  <si>
    <t>908 2 02 29999 04 0000 150</t>
  </si>
  <si>
    <t>Субсидии на 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 в 2024 году</t>
  </si>
  <si>
    <t>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</si>
  <si>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>Субвенции на осуществление государственных полномочий Свердловской области по хранению, комплектованию, учету и использованию архивных документов, относящихся к 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</si>
  <si>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</si>
  <si>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</si>
  <si>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</si>
  <si>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на организацию бесплатного горячего питания обучающихся, получающих начальное общее образование в муниципальных общеобразовательных организациях</t>
  </si>
  <si>
    <t>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моря, в 2024 году</t>
  </si>
  <si>
    <r>
      <t xml:space="preserve">Доходы от продажи земельных участков, государственная собственность на которые </t>
    </r>
    <r>
      <rPr>
        <sz val="12"/>
        <rFont val="Liberation Serif"/>
        <family val="1"/>
        <charset val="204"/>
      </rPr>
      <t>не разграничена</t>
    </r>
  </si>
  <si>
    <r>
  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</t>
    </r>
    <r>
      <rPr>
        <u/>
        <sz val="12"/>
        <rFont val="Liberation Serif"/>
        <family val="1"/>
        <charset val="204"/>
      </rPr>
      <t>общеобразовательных организациях</t>
    </r>
  </si>
  <si>
    <r>
  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</t>
    </r>
    <r>
      <rPr>
        <u/>
        <sz val="12"/>
        <rFont val="Liberation Serif"/>
        <family val="1"/>
        <charset val="204"/>
      </rPr>
      <t>муниципальных дошкольных образовательных организациях</t>
    </r>
  </si>
  <si>
    <t xml:space="preserve">Свод доходов бюджета городского округа Нижняя Салда за первый квартал 2024 года         </t>
  </si>
  <si>
    <t>182 1 05 02000 02 0000 110</t>
  </si>
  <si>
    <t xml:space="preserve">Единый налог на вмененный доход для отдельных видов деятельности </t>
  </si>
  <si>
    <t>906 1 13 02994 04 0000 130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</si>
  <si>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</si>
  <si>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</si>
  <si>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901 1 17 01040 04 0000 180</t>
  </si>
  <si>
    <t>Невыясненные поступления, зачисляемые в бюджеты городских округов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</si>
  <si>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</si>
  <si>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</si>
  <si>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</si>
  <si>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</si>
  <si>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</si>
  <si>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</si>
  <si>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</si>
  <si>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</si>
  <si>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906 2 19 60010 04 0000 150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</si>
  <si>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</si>
  <si>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</si>
  <si>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</si>
  <si>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919 2 08 04000 04 0000 150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</si>
  <si>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</si>
  <si>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</si>
  <si>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</si>
  <si>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</si>
  <si>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</si>
  <si>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</si>
  <si>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</si>
  <si>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</si>
  <si>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</si>
  <si>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</si>
  <si>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</si>
  <si>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</si>
  <si>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</si>
  <si>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</si>
  <si>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</si>
  <si>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 xml:space="preserve">к постановлению администрации                            городского округа Нижняя Салда                                                                     от 23.04.2024 № 196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</si>
</sst>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0_р_.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i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4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u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/>
    <xf numFmtId="9" fontId="1" fillId="0" borderId="0" applyFont="0" applyFill="0" applyBorder="0" applyAlignment="0" applyProtection="0"/>
    <xf numFmtId="4" fontId="5" fillId="0" borderId="15">
      <alignment horizontal="right" shrinkToFit="1"/>
    </xf>
    <xf numFmtId="0" fontId="5" fillId="0" borderId="16">
      <alignment horizontal="left" wrapText="1" indent="2"/>
    </xf>
  </cellStyleXfs>
  <cellXfs count="134">
    <xf numFmtId="0" fontId="0" fillId="0" borderId="0" xfId="0"/>
    <xf numFmtId="0" fontId="3" fillId="0" borderId="0" xfId="0" applyFont="1" applyFill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3" fontId="4" fillId="0" borderId="0" xfId="0" applyNumberFormat="1" applyFont="1" applyFill="1" applyBorder="1"/>
    <xf numFmtId="3" fontId="4" fillId="0" borderId="0" xfId="0" applyNumberFormat="1" applyFont="1" applyFill="1"/>
    <xf numFmtId="0" fontId="6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9" fillId="0" borderId="2" xfId="0" applyFont="1" applyFill="1" applyBorder="1"/>
    <xf numFmtId="0" fontId="9" fillId="0" borderId="3" xfId="0" applyFont="1" applyFill="1" applyBorder="1"/>
    <xf numFmtId="0" fontId="6" fillId="0" borderId="4" xfId="0" applyFont="1" applyFill="1" applyBorder="1"/>
    <xf numFmtId="2" fontId="12" fillId="0" borderId="5" xfId="0" applyNumberFormat="1" applyFont="1" applyFill="1" applyBorder="1"/>
    <xf numFmtId="2" fontId="6" fillId="0" borderId="4" xfId="0" applyNumberFormat="1" applyFont="1" applyFill="1" applyBorder="1"/>
    <xf numFmtId="1" fontId="6" fillId="0" borderId="4" xfId="0" applyNumberFormat="1" applyFont="1" applyFill="1" applyBorder="1"/>
    <xf numFmtId="2" fontId="13" fillId="0" borderId="4" xfId="0" applyNumberFormat="1" applyFont="1" applyFill="1" applyBorder="1"/>
    <xf numFmtId="1" fontId="6" fillId="0" borderId="10" xfId="0" applyNumberFormat="1" applyFont="1" applyFill="1" applyBorder="1"/>
    <xf numFmtId="0" fontId="6" fillId="0" borderId="10" xfId="0" applyFont="1" applyFill="1" applyBorder="1"/>
    <xf numFmtId="0" fontId="1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justify" wrapText="1"/>
    </xf>
    <xf numFmtId="3" fontId="1" fillId="0" borderId="0" xfId="0" applyNumberFormat="1" applyFont="1" applyFill="1"/>
    <xf numFmtId="165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17" fillId="0" borderId="1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/>
    <xf numFmtId="4" fontId="4" fillId="0" borderId="0" xfId="0" applyNumberFormat="1" applyFont="1" applyFill="1" applyAlignment="1"/>
    <xf numFmtId="4" fontId="8" fillId="0" borderId="5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8" fillId="0" borderId="15" xfId="3" applyNumberFormat="1" applyFont="1" applyAlignment="1" applyProtection="1">
      <alignment horizontal="center" shrinkToFit="1"/>
    </xf>
    <xf numFmtId="4" fontId="7" fillId="0" borderId="1" xfId="0" applyNumberFormat="1" applyFont="1" applyFill="1" applyBorder="1" applyAlignment="1">
      <alignment horizontal="center" wrapText="1"/>
    </xf>
    <xf numFmtId="4" fontId="8" fillId="0" borderId="15" xfId="3" applyNumberFormat="1" applyFont="1" applyFill="1" applyAlignment="1" applyProtection="1">
      <alignment horizontal="center" shrinkToFit="1"/>
    </xf>
    <xf numFmtId="4" fontId="8" fillId="0" borderId="4" xfId="0" applyNumberFormat="1" applyFont="1" applyFill="1" applyBorder="1" applyAlignment="1">
      <alignment horizontal="center" wrapText="1"/>
    </xf>
    <xf numFmtId="4" fontId="7" fillId="0" borderId="1" xfId="2" applyNumberFormat="1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5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15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1" xfId="0" applyFont="1" applyFill="1" applyBorder="1" applyAlignment="1"/>
    <xf numFmtId="0" fontId="8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17" fillId="0" borderId="4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wrapText="1"/>
    </xf>
    <xf numFmtId="0" fontId="8" fillId="0" borderId="4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8" xfId="0" applyNumberFormat="1" applyFont="1" applyFill="1" applyBorder="1" applyAlignment="1"/>
    <xf numFmtId="0" fontId="8" fillId="0" borderId="8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</cellXfs>
  <cellStyles count="5">
    <cellStyle name="xl30" xfId="4"/>
    <cellStyle name="xl50" xfId="3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T119"/>
  <sheetViews>
    <sheetView tabSelected="1" workbookViewId="0">
      <selection activeCell="L2" sqref="L2:N2"/>
    </sheetView>
  </sheetViews>
  <sheetFormatPr defaultColWidth="9.140625" defaultRowHeight="12.75" x14ac:dyDescent="0.2"/>
  <cols>
    <col min="1" max="1" width="0.140625" style="19" customWidth="1"/>
    <col min="2" max="2" width="8" style="19" customWidth="1"/>
    <col min="3" max="4" width="9.140625" style="19"/>
    <col min="5" max="5" width="14.140625" style="19" customWidth="1"/>
    <col min="6" max="6" width="9.42578125" style="19" customWidth="1"/>
    <col min="7" max="8" width="9.140625" style="19"/>
    <col min="9" max="9" width="3.28515625" style="19" customWidth="1"/>
    <col min="10" max="10" width="5.42578125" style="19" customWidth="1"/>
    <col min="11" max="11" width="10.5703125" style="19" customWidth="1"/>
    <col min="12" max="12" width="19.28515625" style="19" customWidth="1"/>
    <col min="13" max="13" width="19.5703125" style="19" customWidth="1"/>
    <col min="14" max="14" width="17.7109375" style="19" customWidth="1"/>
    <col min="15" max="15" width="12.85546875" style="19" customWidth="1"/>
    <col min="16" max="18" width="9.140625" style="19"/>
    <col min="19" max="19" width="16" style="19" customWidth="1"/>
    <col min="20" max="20" width="17.140625" style="19" customWidth="1"/>
    <col min="21" max="16384" width="9.140625" style="19"/>
  </cols>
  <sheetData>
    <row r="1" spans="1:20" ht="25.5" customHeight="1" x14ac:dyDescent="0.3">
      <c r="A1" s="29"/>
      <c r="B1" s="30" t="s">
        <v>113</v>
      </c>
      <c r="C1" s="30"/>
      <c r="D1" s="30"/>
      <c r="E1" s="30"/>
      <c r="F1" s="30"/>
      <c r="G1" s="30"/>
      <c r="H1" s="30"/>
      <c r="I1" s="30"/>
      <c r="J1" s="31"/>
      <c r="K1" s="30"/>
      <c r="L1" s="79" t="s">
        <v>163</v>
      </c>
      <c r="M1" s="80"/>
      <c r="N1" s="29"/>
    </row>
    <row r="2" spans="1:20" ht="66" customHeight="1" x14ac:dyDescent="0.25">
      <c r="A2" s="29"/>
      <c r="B2" s="30"/>
      <c r="C2" s="32"/>
      <c r="D2" s="32"/>
      <c r="E2" s="32"/>
      <c r="F2" s="30"/>
      <c r="G2" s="30"/>
      <c r="H2" s="30"/>
      <c r="I2" s="33"/>
      <c r="J2" s="34"/>
      <c r="K2" s="34"/>
      <c r="L2" s="83" t="s">
        <v>306</v>
      </c>
      <c r="M2" s="84"/>
      <c r="N2" s="84"/>
    </row>
    <row r="3" spans="1:20" ht="46.5" customHeight="1" x14ac:dyDescent="0.3">
      <c r="A3" s="81" t="s">
        <v>270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0"/>
      <c r="M3" s="80"/>
      <c r="N3" s="29"/>
    </row>
    <row r="4" spans="1:20" ht="18" customHeight="1" thickBot="1" x14ac:dyDescent="0.35">
      <c r="A4" s="48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8"/>
      <c r="N4" s="9" t="s">
        <v>162</v>
      </c>
    </row>
    <row r="5" spans="1:20" s="1" customFormat="1" ht="26.25" customHeight="1" x14ac:dyDescent="0.25">
      <c r="A5" s="10" t="s">
        <v>6</v>
      </c>
      <c r="B5" s="88" t="s">
        <v>55</v>
      </c>
      <c r="C5" s="90" t="s">
        <v>23</v>
      </c>
      <c r="D5" s="90"/>
      <c r="E5" s="90"/>
      <c r="F5" s="90" t="s">
        <v>24</v>
      </c>
      <c r="G5" s="90"/>
      <c r="H5" s="90"/>
      <c r="I5" s="90"/>
      <c r="J5" s="90"/>
      <c r="K5" s="90"/>
      <c r="L5" s="85" t="s">
        <v>164</v>
      </c>
      <c r="M5" s="82" t="s">
        <v>165</v>
      </c>
      <c r="N5" s="85" t="s">
        <v>166</v>
      </c>
    </row>
    <row r="6" spans="1:20" s="1" customFormat="1" ht="48" customHeight="1" x14ac:dyDescent="0.25">
      <c r="A6" s="11" t="s">
        <v>18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86"/>
      <c r="M6" s="82"/>
      <c r="N6" s="86"/>
    </row>
    <row r="7" spans="1:20" ht="20.25" customHeight="1" x14ac:dyDescent="0.2">
      <c r="A7" s="12"/>
      <c r="B7" s="20">
        <v>1</v>
      </c>
      <c r="C7" s="91">
        <v>2</v>
      </c>
      <c r="D7" s="92"/>
      <c r="E7" s="93"/>
      <c r="F7" s="91">
        <v>3</v>
      </c>
      <c r="G7" s="92"/>
      <c r="H7" s="92"/>
      <c r="I7" s="92"/>
      <c r="J7" s="92"/>
      <c r="K7" s="93"/>
      <c r="L7" s="21">
        <v>4</v>
      </c>
      <c r="M7" s="22">
        <v>5</v>
      </c>
      <c r="N7" s="22">
        <v>6</v>
      </c>
    </row>
    <row r="8" spans="1:20" ht="36" customHeight="1" x14ac:dyDescent="0.25">
      <c r="A8" s="13"/>
      <c r="B8" s="42" t="s">
        <v>30</v>
      </c>
      <c r="C8" s="94" t="s">
        <v>8</v>
      </c>
      <c r="D8" s="94"/>
      <c r="E8" s="94"/>
      <c r="F8" s="95" t="s">
        <v>25</v>
      </c>
      <c r="G8" s="95"/>
      <c r="H8" s="95"/>
      <c r="I8" s="95"/>
      <c r="J8" s="95"/>
      <c r="K8" s="95"/>
      <c r="L8" s="37">
        <f>L10+L11+L14+L15+L17+L18+L21+L23+L24+L26+L29+L30+L31+L32+L34+L36+L40+L42+L43+L45+L46+L47+L48+L50+L51+L52+L53+L54+L55+L56+L57</f>
        <v>336535000</v>
      </c>
      <c r="M8" s="37">
        <f>M10+M14+M15+M16+M17+M18+M21+M23+M24+M26+M29+M30+M31+M32+M34+M36+M37+M40+M42+M43+M45+M46+M47+M48+M49+M50+M51+M52+M53+M54+M55+M56+M58+M59+M11</f>
        <v>67481746.520000011</v>
      </c>
      <c r="N8" s="36">
        <f>M8/L8*100</f>
        <v>20.051925214316494</v>
      </c>
      <c r="S8" s="23"/>
      <c r="T8" s="23"/>
    </row>
    <row r="9" spans="1:20" ht="30" customHeight="1" x14ac:dyDescent="0.25">
      <c r="A9" s="14"/>
      <c r="B9" s="42" t="s">
        <v>31</v>
      </c>
      <c r="C9" s="94" t="s">
        <v>9</v>
      </c>
      <c r="D9" s="94"/>
      <c r="E9" s="94"/>
      <c r="F9" s="95" t="s">
        <v>155</v>
      </c>
      <c r="G9" s="95"/>
      <c r="H9" s="95"/>
      <c r="I9" s="95"/>
      <c r="J9" s="95"/>
      <c r="K9" s="95"/>
      <c r="L9" s="37">
        <f>L10</f>
        <v>267678000</v>
      </c>
      <c r="M9" s="37">
        <f>M10</f>
        <v>54449507.210000001</v>
      </c>
      <c r="N9" s="36">
        <f t="shared" ref="N9:N72" si="0">M9/L9*100</f>
        <v>20.341420367008123</v>
      </c>
    </row>
    <row r="10" spans="1:20" ht="30" customHeight="1" x14ac:dyDescent="0.25">
      <c r="A10" s="14"/>
      <c r="B10" s="42" t="s">
        <v>32</v>
      </c>
      <c r="C10" s="94" t="s">
        <v>67</v>
      </c>
      <c r="D10" s="94"/>
      <c r="E10" s="94"/>
      <c r="F10" s="112" t="s">
        <v>10</v>
      </c>
      <c r="G10" s="112"/>
      <c r="H10" s="112"/>
      <c r="I10" s="112"/>
      <c r="J10" s="112"/>
      <c r="K10" s="112"/>
      <c r="L10" s="37">
        <f>267678000</f>
        <v>267678000</v>
      </c>
      <c r="M10" s="37">
        <v>54449507.210000001</v>
      </c>
      <c r="N10" s="36">
        <f t="shared" si="0"/>
        <v>20.341420367008123</v>
      </c>
    </row>
    <row r="11" spans="1:20" ht="69.95" customHeight="1" x14ac:dyDescent="0.25">
      <c r="A11" s="14"/>
      <c r="B11" s="42" t="s">
        <v>65</v>
      </c>
      <c r="C11" s="119" t="s">
        <v>246</v>
      </c>
      <c r="D11" s="119"/>
      <c r="E11" s="119"/>
      <c r="F11" s="63" t="s">
        <v>60</v>
      </c>
      <c r="G11" s="63"/>
      <c r="H11" s="63"/>
      <c r="I11" s="63"/>
      <c r="J11" s="63"/>
      <c r="K11" s="63"/>
      <c r="L11" s="37">
        <v>20316000</v>
      </c>
      <c r="M11" s="37">
        <v>5051022.17</v>
      </c>
      <c r="N11" s="36">
        <f t="shared" si="0"/>
        <v>24.862286719826738</v>
      </c>
      <c r="T11" s="23"/>
    </row>
    <row r="12" spans="1:20" ht="29.25" customHeight="1" x14ac:dyDescent="0.25">
      <c r="A12" s="14"/>
      <c r="B12" s="42" t="s">
        <v>33</v>
      </c>
      <c r="C12" s="94" t="s">
        <v>0</v>
      </c>
      <c r="D12" s="94"/>
      <c r="E12" s="94"/>
      <c r="F12" s="95" t="s">
        <v>1</v>
      </c>
      <c r="G12" s="95"/>
      <c r="H12" s="95"/>
      <c r="I12" s="95"/>
      <c r="J12" s="95"/>
      <c r="K12" s="95"/>
      <c r="L12" s="37">
        <f>L13+L17+L18+L16</f>
        <v>16267000</v>
      </c>
      <c r="M12" s="37">
        <f>M13+M17+M18+M16</f>
        <v>1304994.78</v>
      </c>
      <c r="N12" s="36">
        <f t="shared" si="0"/>
        <v>8.0223445011372707</v>
      </c>
    </row>
    <row r="13" spans="1:20" ht="36" customHeight="1" x14ac:dyDescent="0.25">
      <c r="A13" s="14"/>
      <c r="B13" s="42" t="s">
        <v>62</v>
      </c>
      <c r="C13" s="101" t="s">
        <v>95</v>
      </c>
      <c r="D13" s="101"/>
      <c r="E13" s="101"/>
      <c r="F13" s="64" t="s">
        <v>96</v>
      </c>
      <c r="G13" s="64"/>
      <c r="H13" s="64"/>
      <c r="I13" s="64"/>
      <c r="J13" s="64"/>
      <c r="K13" s="64"/>
      <c r="L13" s="37">
        <f>L14+L15</f>
        <v>14824000</v>
      </c>
      <c r="M13" s="37">
        <f>M14+M15</f>
        <v>591601.79</v>
      </c>
      <c r="N13" s="36">
        <f t="shared" si="0"/>
        <v>3.9908377630868865</v>
      </c>
    </row>
    <row r="14" spans="1:20" ht="46.5" customHeight="1" x14ac:dyDescent="0.25">
      <c r="A14" s="14"/>
      <c r="B14" s="42" t="s">
        <v>34</v>
      </c>
      <c r="C14" s="101" t="s">
        <v>97</v>
      </c>
      <c r="D14" s="101"/>
      <c r="E14" s="101"/>
      <c r="F14" s="64" t="s">
        <v>98</v>
      </c>
      <c r="G14" s="64"/>
      <c r="H14" s="64"/>
      <c r="I14" s="64"/>
      <c r="J14" s="64"/>
      <c r="K14" s="64"/>
      <c r="L14" s="40">
        <v>9356000</v>
      </c>
      <c r="M14" s="40">
        <v>186483.85</v>
      </c>
      <c r="N14" s="39">
        <f t="shared" si="0"/>
        <v>1.9932006199230439</v>
      </c>
    </row>
    <row r="15" spans="1:20" ht="65.25" customHeight="1" x14ac:dyDescent="0.25">
      <c r="A15" s="14"/>
      <c r="B15" s="42" t="s">
        <v>35</v>
      </c>
      <c r="C15" s="101" t="s">
        <v>99</v>
      </c>
      <c r="D15" s="101"/>
      <c r="E15" s="101"/>
      <c r="F15" s="64" t="s">
        <v>100</v>
      </c>
      <c r="G15" s="64"/>
      <c r="H15" s="64"/>
      <c r="I15" s="64"/>
      <c r="J15" s="64"/>
      <c r="K15" s="64"/>
      <c r="L15" s="40">
        <f>5468000</f>
        <v>5468000</v>
      </c>
      <c r="M15" s="40">
        <v>405117.94</v>
      </c>
      <c r="N15" s="39">
        <f t="shared" si="0"/>
        <v>7.4088869787856613</v>
      </c>
    </row>
    <row r="16" spans="1:20" ht="33.950000000000003" customHeight="1" x14ac:dyDescent="0.25">
      <c r="A16" s="14"/>
      <c r="B16" s="42" t="s">
        <v>192</v>
      </c>
      <c r="C16" s="120" t="s">
        <v>271</v>
      </c>
      <c r="D16" s="121"/>
      <c r="E16" s="122"/>
      <c r="F16" s="109" t="s">
        <v>272</v>
      </c>
      <c r="G16" s="110"/>
      <c r="H16" s="110"/>
      <c r="I16" s="110"/>
      <c r="J16" s="110"/>
      <c r="K16" s="123"/>
      <c r="L16" s="53">
        <v>0</v>
      </c>
      <c r="M16" s="40">
        <v>11407.76</v>
      </c>
      <c r="N16" s="39">
        <v>0</v>
      </c>
    </row>
    <row r="17" spans="1:20" ht="24" customHeight="1" x14ac:dyDescent="0.25">
      <c r="A17" s="14"/>
      <c r="B17" s="42" t="s">
        <v>36</v>
      </c>
      <c r="C17" s="118" t="s">
        <v>107</v>
      </c>
      <c r="D17" s="118"/>
      <c r="E17" s="118"/>
      <c r="F17" s="64" t="s">
        <v>108</v>
      </c>
      <c r="G17" s="64"/>
      <c r="H17" s="64"/>
      <c r="I17" s="64"/>
      <c r="J17" s="64"/>
      <c r="K17" s="64"/>
      <c r="L17" s="40">
        <v>27000</v>
      </c>
      <c r="M17" s="40">
        <v>34376</v>
      </c>
      <c r="N17" s="39">
        <f t="shared" si="0"/>
        <v>127.31851851851852</v>
      </c>
    </row>
    <row r="18" spans="1:20" ht="53.25" customHeight="1" x14ac:dyDescent="0.25">
      <c r="A18" s="14"/>
      <c r="B18" s="42" t="s">
        <v>37</v>
      </c>
      <c r="C18" s="118" t="s">
        <v>68</v>
      </c>
      <c r="D18" s="118"/>
      <c r="E18" s="118"/>
      <c r="F18" s="64" t="s">
        <v>59</v>
      </c>
      <c r="G18" s="64"/>
      <c r="H18" s="64"/>
      <c r="I18" s="64"/>
      <c r="J18" s="64"/>
      <c r="K18" s="64"/>
      <c r="L18" s="40">
        <v>1416000</v>
      </c>
      <c r="M18" s="40">
        <v>667609.23</v>
      </c>
      <c r="N18" s="39">
        <f t="shared" si="0"/>
        <v>47.147544491525423</v>
      </c>
    </row>
    <row r="19" spans="1:20" ht="28.5" customHeight="1" x14ac:dyDescent="0.25">
      <c r="A19" s="14"/>
      <c r="B19" s="42" t="s">
        <v>38</v>
      </c>
      <c r="C19" s="105" t="s">
        <v>11</v>
      </c>
      <c r="D19" s="105"/>
      <c r="E19" s="105"/>
      <c r="F19" s="95" t="s">
        <v>7</v>
      </c>
      <c r="G19" s="95"/>
      <c r="H19" s="95"/>
      <c r="I19" s="95"/>
      <c r="J19" s="95"/>
      <c r="K19" s="95"/>
      <c r="L19" s="37">
        <f>L20+L22</f>
        <v>16586000</v>
      </c>
      <c r="M19" s="37">
        <f>M20+M22</f>
        <v>2682068.89</v>
      </c>
      <c r="N19" s="36">
        <f t="shared" si="0"/>
        <v>16.170679428433623</v>
      </c>
    </row>
    <row r="20" spans="1:20" ht="24.75" customHeight="1" x14ac:dyDescent="0.25">
      <c r="A20" s="14"/>
      <c r="B20" s="42" t="s">
        <v>39</v>
      </c>
      <c r="C20" s="105" t="s">
        <v>69</v>
      </c>
      <c r="D20" s="105"/>
      <c r="E20" s="105"/>
      <c r="F20" s="95" t="s">
        <v>19</v>
      </c>
      <c r="G20" s="95"/>
      <c r="H20" s="95"/>
      <c r="I20" s="95"/>
      <c r="J20" s="95"/>
      <c r="K20" s="95"/>
      <c r="L20" s="37">
        <f>L21</f>
        <v>4099000</v>
      </c>
      <c r="M20" s="54">
        <f>M21</f>
        <v>359855.68</v>
      </c>
      <c r="N20" s="36">
        <f t="shared" si="0"/>
        <v>8.7791090509880458</v>
      </c>
    </row>
    <row r="21" spans="1:20" ht="66" customHeight="1" x14ac:dyDescent="0.25">
      <c r="A21" s="14"/>
      <c r="B21" s="42" t="s">
        <v>40</v>
      </c>
      <c r="C21" s="43" t="s">
        <v>70</v>
      </c>
      <c r="D21" s="43"/>
      <c r="E21" s="43"/>
      <c r="F21" s="68" t="s">
        <v>247</v>
      </c>
      <c r="G21" s="77"/>
      <c r="H21" s="77"/>
      <c r="I21" s="77"/>
      <c r="J21" s="77"/>
      <c r="K21" s="78"/>
      <c r="L21" s="40">
        <v>4099000</v>
      </c>
      <c r="M21" s="53">
        <v>359855.68</v>
      </c>
      <c r="N21" s="39">
        <f t="shared" si="0"/>
        <v>8.7791090509880458</v>
      </c>
    </row>
    <row r="22" spans="1:20" ht="27.75" customHeight="1" x14ac:dyDescent="0.25">
      <c r="A22" s="14"/>
      <c r="B22" s="42" t="s">
        <v>41</v>
      </c>
      <c r="C22" s="105" t="s">
        <v>71</v>
      </c>
      <c r="D22" s="105"/>
      <c r="E22" s="105"/>
      <c r="F22" s="95" t="s">
        <v>12</v>
      </c>
      <c r="G22" s="95"/>
      <c r="H22" s="95"/>
      <c r="I22" s="95"/>
      <c r="J22" s="95"/>
      <c r="K22" s="95"/>
      <c r="L22" s="37">
        <f>L23+L24</f>
        <v>12487000</v>
      </c>
      <c r="M22" s="37">
        <f>M23+M24</f>
        <v>2322213.21</v>
      </c>
      <c r="N22" s="36">
        <f t="shared" si="0"/>
        <v>18.597046608472812</v>
      </c>
    </row>
    <row r="23" spans="1:20" ht="50.25" customHeight="1" x14ac:dyDescent="0.25">
      <c r="A23" s="14"/>
      <c r="B23" s="42" t="s">
        <v>101</v>
      </c>
      <c r="C23" s="96" t="s">
        <v>92</v>
      </c>
      <c r="D23" s="96"/>
      <c r="E23" s="96"/>
      <c r="F23" s="96" t="s">
        <v>89</v>
      </c>
      <c r="G23" s="96"/>
      <c r="H23" s="96"/>
      <c r="I23" s="96"/>
      <c r="J23" s="96"/>
      <c r="K23" s="96"/>
      <c r="L23" s="40">
        <v>10195000</v>
      </c>
      <c r="M23" s="49">
        <v>2109820.12</v>
      </c>
      <c r="N23" s="39">
        <f t="shared" si="0"/>
        <v>20.694655419323198</v>
      </c>
    </row>
    <row r="24" spans="1:20" ht="55.5" customHeight="1" x14ac:dyDescent="0.25">
      <c r="A24" s="15"/>
      <c r="B24" s="42" t="s">
        <v>102</v>
      </c>
      <c r="C24" s="96" t="s">
        <v>93</v>
      </c>
      <c r="D24" s="96"/>
      <c r="E24" s="96"/>
      <c r="F24" s="96" t="s">
        <v>90</v>
      </c>
      <c r="G24" s="96"/>
      <c r="H24" s="96"/>
      <c r="I24" s="96"/>
      <c r="J24" s="96"/>
      <c r="K24" s="96"/>
      <c r="L24" s="40">
        <v>2292000</v>
      </c>
      <c r="M24" s="40">
        <v>212393.09</v>
      </c>
      <c r="N24" s="39">
        <f t="shared" si="0"/>
        <v>9.266714223385689</v>
      </c>
    </row>
    <row r="25" spans="1:20" ht="32.25" customHeight="1" x14ac:dyDescent="0.25">
      <c r="A25" s="15"/>
      <c r="B25" s="42" t="s">
        <v>42</v>
      </c>
      <c r="C25" s="105" t="s">
        <v>13</v>
      </c>
      <c r="D25" s="105"/>
      <c r="E25" s="105"/>
      <c r="F25" s="95" t="s">
        <v>26</v>
      </c>
      <c r="G25" s="95"/>
      <c r="H25" s="95"/>
      <c r="I25" s="95"/>
      <c r="J25" s="95"/>
      <c r="K25" s="95"/>
      <c r="L25" s="37">
        <f>SUM(L26:L26)</f>
        <v>3025000</v>
      </c>
      <c r="M25" s="37">
        <f>SUM(M26:M26)</f>
        <v>660783.32999999996</v>
      </c>
      <c r="N25" s="36">
        <f t="shared" si="0"/>
        <v>21.844077024793389</v>
      </c>
      <c r="O25" s="24"/>
    </row>
    <row r="26" spans="1:20" ht="74.25" customHeight="1" x14ac:dyDescent="0.25">
      <c r="A26" s="16"/>
      <c r="B26" s="42" t="s">
        <v>43</v>
      </c>
      <c r="C26" s="73" t="s">
        <v>72</v>
      </c>
      <c r="D26" s="73"/>
      <c r="E26" s="73"/>
      <c r="F26" s="72" t="s">
        <v>91</v>
      </c>
      <c r="G26" s="72"/>
      <c r="H26" s="72"/>
      <c r="I26" s="72"/>
      <c r="J26" s="72"/>
      <c r="K26" s="72"/>
      <c r="L26" s="40">
        <f>3025000</f>
        <v>3025000</v>
      </c>
      <c r="M26" s="38">
        <v>660783.32999999996</v>
      </c>
      <c r="N26" s="39">
        <f t="shared" si="0"/>
        <v>21.844077024793389</v>
      </c>
    </row>
    <row r="27" spans="1:20" ht="81" customHeight="1" x14ac:dyDescent="0.25">
      <c r="A27" s="14"/>
      <c r="B27" s="42" t="s">
        <v>148</v>
      </c>
      <c r="C27" s="105" t="s">
        <v>14</v>
      </c>
      <c r="D27" s="105"/>
      <c r="E27" s="105"/>
      <c r="F27" s="95" t="s">
        <v>20</v>
      </c>
      <c r="G27" s="95"/>
      <c r="H27" s="95"/>
      <c r="I27" s="95"/>
      <c r="J27" s="95"/>
      <c r="K27" s="95"/>
      <c r="L27" s="37">
        <f>L28+L32+L31</f>
        <v>6880000</v>
      </c>
      <c r="M27" s="37">
        <f>M28+M32+M31</f>
        <v>1652527.53</v>
      </c>
      <c r="N27" s="36">
        <f t="shared" si="0"/>
        <v>24.019295494186046</v>
      </c>
    </row>
    <row r="28" spans="1:20" ht="148.5" customHeight="1" x14ac:dyDescent="0.25">
      <c r="A28" s="14"/>
      <c r="B28" s="42" t="s">
        <v>193</v>
      </c>
      <c r="C28" s="105" t="s">
        <v>73</v>
      </c>
      <c r="D28" s="105"/>
      <c r="E28" s="105"/>
      <c r="F28" s="95" t="s">
        <v>29</v>
      </c>
      <c r="G28" s="95"/>
      <c r="H28" s="95"/>
      <c r="I28" s="95"/>
      <c r="J28" s="95"/>
      <c r="K28" s="95"/>
      <c r="L28" s="37">
        <f>L29+L30</f>
        <v>5623000</v>
      </c>
      <c r="M28" s="37">
        <f>M29+M30</f>
        <v>1238187.58</v>
      </c>
      <c r="N28" s="36">
        <f t="shared" si="0"/>
        <v>22.020052996621022</v>
      </c>
    </row>
    <row r="29" spans="1:20" ht="104.25" customHeight="1" x14ac:dyDescent="0.25">
      <c r="A29" s="14"/>
      <c r="B29" s="42" t="s">
        <v>194</v>
      </c>
      <c r="C29" s="100" t="s">
        <v>74</v>
      </c>
      <c r="D29" s="100"/>
      <c r="E29" s="100"/>
      <c r="F29" s="96" t="s">
        <v>21</v>
      </c>
      <c r="G29" s="96"/>
      <c r="H29" s="96"/>
      <c r="I29" s="96"/>
      <c r="J29" s="96"/>
      <c r="K29" s="96"/>
      <c r="L29" s="40">
        <f>4408000</f>
        <v>4408000</v>
      </c>
      <c r="M29" s="53">
        <v>881669.81</v>
      </c>
      <c r="N29" s="39">
        <f t="shared" si="0"/>
        <v>20.001583711433756</v>
      </c>
    </row>
    <row r="30" spans="1:20" ht="75" customHeight="1" x14ac:dyDescent="0.25">
      <c r="A30" s="14"/>
      <c r="B30" s="42" t="s">
        <v>215</v>
      </c>
      <c r="C30" s="116" t="s">
        <v>75</v>
      </c>
      <c r="D30" s="116"/>
      <c r="E30" s="116"/>
      <c r="F30" s="87" t="s">
        <v>64</v>
      </c>
      <c r="G30" s="87"/>
      <c r="H30" s="87"/>
      <c r="I30" s="87"/>
      <c r="J30" s="87"/>
      <c r="K30" s="87"/>
      <c r="L30" s="40">
        <v>1215000</v>
      </c>
      <c r="M30" s="38">
        <v>356517.77</v>
      </c>
      <c r="N30" s="39">
        <f t="shared" si="0"/>
        <v>29.343026337448563</v>
      </c>
    </row>
    <row r="31" spans="1:20" ht="88.5" customHeight="1" x14ac:dyDescent="0.25">
      <c r="A31" s="16"/>
      <c r="B31" s="42" t="s">
        <v>44</v>
      </c>
      <c r="C31" s="116" t="s">
        <v>80</v>
      </c>
      <c r="D31" s="116"/>
      <c r="E31" s="116"/>
      <c r="F31" s="87" t="s">
        <v>81</v>
      </c>
      <c r="G31" s="87"/>
      <c r="H31" s="87"/>
      <c r="I31" s="87"/>
      <c r="J31" s="87"/>
      <c r="K31" s="87"/>
      <c r="L31" s="40">
        <v>53000</v>
      </c>
      <c r="M31" s="38">
        <v>0</v>
      </c>
      <c r="N31" s="39">
        <f t="shared" si="0"/>
        <v>0</v>
      </c>
      <c r="T31" s="23"/>
    </row>
    <row r="32" spans="1:20" ht="132.75" customHeight="1" x14ac:dyDescent="0.25">
      <c r="A32" s="16"/>
      <c r="B32" s="42" t="s">
        <v>57</v>
      </c>
      <c r="C32" s="102" t="s">
        <v>135</v>
      </c>
      <c r="D32" s="102"/>
      <c r="E32" s="102"/>
      <c r="F32" s="124" t="s">
        <v>136</v>
      </c>
      <c r="G32" s="124"/>
      <c r="H32" s="124"/>
      <c r="I32" s="124"/>
      <c r="J32" s="124"/>
      <c r="K32" s="124"/>
      <c r="L32" s="40">
        <v>1204000</v>
      </c>
      <c r="M32" s="38">
        <v>414339.95</v>
      </c>
      <c r="N32" s="39">
        <f t="shared" si="0"/>
        <v>34.413617109634551</v>
      </c>
    </row>
    <row r="33" spans="1:20" ht="42.75" customHeight="1" x14ac:dyDescent="0.25">
      <c r="A33" s="14"/>
      <c r="B33" s="42" t="s">
        <v>45</v>
      </c>
      <c r="C33" s="105" t="s">
        <v>61</v>
      </c>
      <c r="D33" s="105"/>
      <c r="E33" s="105"/>
      <c r="F33" s="112" t="s">
        <v>4</v>
      </c>
      <c r="G33" s="112"/>
      <c r="H33" s="112"/>
      <c r="I33" s="112"/>
      <c r="J33" s="112"/>
      <c r="K33" s="112"/>
      <c r="L33" s="37">
        <f>L34</f>
        <v>1373000</v>
      </c>
      <c r="M33" s="37">
        <f>M34</f>
        <v>185649.03</v>
      </c>
      <c r="N33" s="36">
        <f t="shared" si="0"/>
        <v>13.521415149308083</v>
      </c>
      <c r="T33" s="23"/>
    </row>
    <row r="34" spans="1:20" ht="42" customHeight="1" x14ac:dyDescent="0.25">
      <c r="A34" s="14"/>
      <c r="B34" s="42" t="s">
        <v>46</v>
      </c>
      <c r="C34" s="73" t="s">
        <v>76</v>
      </c>
      <c r="D34" s="73"/>
      <c r="E34" s="73"/>
      <c r="F34" s="72" t="s">
        <v>5</v>
      </c>
      <c r="G34" s="72"/>
      <c r="H34" s="72"/>
      <c r="I34" s="72"/>
      <c r="J34" s="72"/>
      <c r="K34" s="72"/>
      <c r="L34" s="40">
        <v>1373000</v>
      </c>
      <c r="M34" s="40">
        <v>185649.03</v>
      </c>
      <c r="N34" s="39">
        <f t="shared" si="0"/>
        <v>13.521415149308083</v>
      </c>
    </row>
    <row r="35" spans="1:20" ht="57.75" customHeight="1" x14ac:dyDescent="0.25">
      <c r="A35" s="14"/>
      <c r="B35" s="42" t="s">
        <v>47</v>
      </c>
      <c r="C35" s="105" t="s">
        <v>16</v>
      </c>
      <c r="D35" s="105"/>
      <c r="E35" s="105"/>
      <c r="F35" s="95" t="s">
        <v>27</v>
      </c>
      <c r="G35" s="95"/>
      <c r="H35" s="95"/>
      <c r="I35" s="95"/>
      <c r="J35" s="95"/>
      <c r="K35" s="95"/>
      <c r="L35" s="37">
        <f>L36</f>
        <v>66000</v>
      </c>
      <c r="M35" s="37">
        <f>M36+M37</f>
        <v>604744.81000000006</v>
      </c>
      <c r="N35" s="36">
        <f t="shared" si="0"/>
        <v>916.28001515151527</v>
      </c>
      <c r="O35" s="25"/>
    </row>
    <row r="36" spans="1:20" ht="45.75" customHeight="1" x14ac:dyDescent="0.25">
      <c r="A36" s="14"/>
      <c r="B36" s="42" t="s">
        <v>149</v>
      </c>
      <c r="C36" s="116" t="s">
        <v>110</v>
      </c>
      <c r="D36" s="116"/>
      <c r="E36" s="116"/>
      <c r="F36" s="87" t="s">
        <v>109</v>
      </c>
      <c r="G36" s="87"/>
      <c r="H36" s="87"/>
      <c r="I36" s="87"/>
      <c r="J36" s="87"/>
      <c r="K36" s="87"/>
      <c r="L36" s="40">
        <v>66000</v>
      </c>
      <c r="M36" s="40">
        <v>603112.31000000006</v>
      </c>
      <c r="N36" s="39">
        <f t="shared" si="0"/>
        <v>913.8065303030304</v>
      </c>
    </row>
    <row r="37" spans="1:20" ht="45.75" customHeight="1" x14ac:dyDescent="0.25">
      <c r="A37" s="14"/>
      <c r="B37" s="42" t="s">
        <v>234</v>
      </c>
      <c r="C37" s="97" t="s">
        <v>273</v>
      </c>
      <c r="D37" s="98"/>
      <c r="E37" s="99"/>
      <c r="F37" s="87" t="s">
        <v>109</v>
      </c>
      <c r="G37" s="87"/>
      <c r="H37" s="87"/>
      <c r="I37" s="87"/>
      <c r="J37" s="87"/>
      <c r="K37" s="87"/>
      <c r="L37" s="40">
        <v>0</v>
      </c>
      <c r="M37" s="40">
        <v>1632.5</v>
      </c>
      <c r="N37" s="39">
        <v>0</v>
      </c>
    </row>
    <row r="38" spans="1:20" ht="57" customHeight="1" x14ac:dyDescent="0.25">
      <c r="A38" s="14"/>
      <c r="B38" s="42" t="s">
        <v>235</v>
      </c>
      <c r="C38" s="105" t="s">
        <v>17</v>
      </c>
      <c r="D38" s="105"/>
      <c r="E38" s="105"/>
      <c r="F38" s="95" t="s">
        <v>22</v>
      </c>
      <c r="G38" s="95"/>
      <c r="H38" s="95"/>
      <c r="I38" s="95"/>
      <c r="J38" s="95"/>
      <c r="K38" s="95"/>
      <c r="L38" s="37">
        <f>L41+L39</f>
        <v>3262000</v>
      </c>
      <c r="M38" s="37">
        <f>M41+M39</f>
        <v>315815.95</v>
      </c>
      <c r="N38" s="36">
        <f t="shared" si="0"/>
        <v>9.68166615573268</v>
      </c>
    </row>
    <row r="39" spans="1:20" ht="135.75" customHeight="1" x14ac:dyDescent="0.25">
      <c r="A39" s="14"/>
      <c r="B39" s="42" t="s">
        <v>48</v>
      </c>
      <c r="C39" s="44" t="s">
        <v>159</v>
      </c>
      <c r="D39" s="45"/>
      <c r="E39" s="45"/>
      <c r="F39" s="117" t="s">
        <v>82</v>
      </c>
      <c r="G39" s="117"/>
      <c r="H39" s="117"/>
      <c r="I39" s="117"/>
      <c r="J39" s="117"/>
      <c r="K39" s="117"/>
      <c r="L39" s="37">
        <f>L40</f>
        <v>2799000</v>
      </c>
      <c r="M39" s="37">
        <f>M40</f>
        <v>248494.4</v>
      </c>
      <c r="N39" s="36">
        <f t="shared" si="0"/>
        <v>8.8779707038227933</v>
      </c>
    </row>
    <row r="40" spans="1:20" ht="145.5" customHeight="1" x14ac:dyDescent="0.25">
      <c r="A40" s="14"/>
      <c r="B40" s="42" t="s">
        <v>195</v>
      </c>
      <c r="C40" s="47" t="s">
        <v>77</v>
      </c>
      <c r="D40" s="45"/>
      <c r="E40" s="45"/>
      <c r="F40" s="87" t="s">
        <v>56</v>
      </c>
      <c r="G40" s="87"/>
      <c r="H40" s="87"/>
      <c r="I40" s="87"/>
      <c r="J40" s="87"/>
      <c r="K40" s="87"/>
      <c r="L40" s="40">
        <v>2799000</v>
      </c>
      <c r="M40" s="38">
        <v>248494.4</v>
      </c>
      <c r="N40" s="39">
        <f t="shared" si="0"/>
        <v>8.8779707038227933</v>
      </c>
    </row>
    <row r="41" spans="1:20" ht="58.5" customHeight="1" x14ac:dyDescent="0.25">
      <c r="A41" s="14"/>
      <c r="B41" s="42" t="s">
        <v>49</v>
      </c>
      <c r="C41" s="105" t="s">
        <v>78</v>
      </c>
      <c r="D41" s="105"/>
      <c r="E41" s="105"/>
      <c r="F41" s="112" t="s">
        <v>83</v>
      </c>
      <c r="G41" s="112"/>
      <c r="H41" s="112"/>
      <c r="I41" s="112"/>
      <c r="J41" s="112"/>
      <c r="K41" s="112"/>
      <c r="L41" s="37">
        <f>L42+L43</f>
        <v>463000</v>
      </c>
      <c r="M41" s="37">
        <f>M42+M43</f>
        <v>67321.55</v>
      </c>
      <c r="N41" s="36">
        <f t="shared" si="0"/>
        <v>14.540291576673866</v>
      </c>
    </row>
    <row r="42" spans="1:20" ht="68.25" customHeight="1" x14ac:dyDescent="0.25">
      <c r="A42" s="14"/>
      <c r="B42" s="42" t="s">
        <v>50</v>
      </c>
      <c r="C42" s="100" t="s">
        <v>79</v>
      </c>
      <c r="D42" s="100"/>
      <c r="E42" s="100"/>
      <c r="F42" s="96" t="s">
        <v>267</v>
      </c>
      <c r="G42" s="96"/>
      <c r="H42" s="96"/>
      <c r="I42" s="96"/>
      <c r="J42" s="96"/>
      <c r="K42" s="96"/>
      <c r="L42" s="40">
        <v>336000</v>
      </c>
      <c r="M42" s="38">
        <v>12315.95</v>
      </c>
      <c r="N42" s="39">
        <f t="shared" si="0"/>
        <v>3.6654613095238098</v>
      </c>
    </row>
    <row r="43" spans="1:20" ht="86.25" customHeight="1" x14ac:dyDescent="0.25">
      <c r="A43" s="14"/>
      <c r="B43" s="42" t="s">
        <v>196</v>
      </c>
      <c r="C43" s="116" t="s">
        <v>137</v>
      </c>
      <c r="D43" s="116"/>
      <c r="E43" s="116"/>
      <c r="F43" s="87" t="s">
        <v>138</v>
      </c>
      <c r="G43" s="87"/>
      <c r="H43" s="87"/>
      <c r="I43" s="87"/>
      <c r="J43" s="87"/>
      <c r="K43" s="87"/>
      <c r="L43" s="40">
        <v>127000</v>
      </c>
      <c r="M43" s="38">
        <v>55005.599999999999</v>
      </c>
      <c r="N43" s="39">
        <f t="shared" si="0"/>
        <v>43.311496062992127</v>
      </c>
    </row>
    <row r="44" spans="1:20" ht="54.75" customHeight="1" x14ac:dyDescent="0.25">
      <c r="A44" s="14"/>
      <c r="B44" s="42" t="s">
        <v>116</v>
      </c>
      <c r="C44" s="105" t="s">
        <v>15</v>
      </c>
      <c r="D44" s="105"/>
      <c r="E44" s="105"/>
      <c r="F44" s="113" t="s">
        <v>58</v>
      </c>
      <c r="G44" s="114"/>
      <c r="H44" s="114"/>
      <c r="I44" s="114"/>
      <c r="J44" s="114"/>
      <c r="K44" s="115"/>
      <c r="L44" s="37">
        <f>L45+L46+L47+L48+L50+L51+L52+L53+L54+L55+L56</f>
        <v>1025000</v>
      </c>
      <c r="M44" s="37">
        <f>M45+M46+M47+M48+M50+M51+M52+M53+M54+M55+M56+M49</f>
        <v>575026.98</v>
      </c>
      <c r="N44" s="36">
        <f t="shared" si="0"/>
        <v>56.100193170731707</v>
      </c>
    </row>
    <row r="45" spans="1:20" ht="84" customHeight="1" x14ac:dyDescent="0.25">
      <c r="A45" s="14"/>
      <c r="B45" s="42" t="s">
        <v>51</v>
      </c>
      <c r="C45" s="106" t="s">
        <v>222</v>
      </c>
      <c r="D45" s="107"/>
      <c r="E45" s="108"/>
      <c r="F45" s="106" t="s">
        <v>183</v>
      </c>
      <c r="G45" s="107"/>
      <c r="H45" s="107"/>
      <c r="I45" s="107"/>
      <c r="J45" s="107"/>
      <c r="K45" s="108"/>
      <c r="L45" s="40">
        <v>4000</v>
      </c>
      <c r="M45" s="38">
        <v>0</v>
      </c>
      <c r="N45" s="39">
        <f t="shared" si="0"/>
        <v>0</v>
      </c>
    </row>
    <row r="46" spans="1:20" ht="120" customHeight="1" x14ac:dyDescent="0.25">
      <c r="A46" s="14"/>
      <c r="B46" s="42" t="s">
        <v>236</v>
      </c>
      <c r="C46" s="116" t="s">
        <v>226</v>
      </c>
      <c r="D46" s="116"/>
      <c r="E46" s="116"/>
      <c r="F46" s="87" t="s">
        <v>223</v>
      </c>
      <c r="G46" s="87"/>
      <c r="H46" s="87"/>
      <c r="I46" s="87"/>
      <c r="J46" s="87"/>
      <c r="K46" s="87"/>
      <c r="L46" s="40">
        <v>83000</v>
      </c>
      <c r="M46" s="38">
        <v>23000</v>
      </c>
      <c r="N46" s="39">
        <f t="shared" si="0"/>
        <v>27.710843373493976</v>
      </c>
    </row>
    <row r="47" spans="1:20" ht="88.5" customHeight="1" x14ac:dyDescent="0.25">
      <c r="A47" s="14"/>
      <c r="B47" s="42" t="s">
        <v>237</v>
      </c>
      <c r="C47" s="100" t="s">
        <v>175</v>
      </c>
      <c r="D47" s="100"/>
      <c r="E47" s="100"/>
      <c r="F47" s="96" t="s">
        <v>179</v>
      </c>
      <c r="G47" s="96" t="s">
        <v>176</v>
      </c>
      <c r="H47" s="96" t="s">
        <v>176</v>
      </c>
      <c r="I47" s="96" t="s">
        <v>176</v>
      </c>
      <c r="J47" s="96" t="s">
        <v>176</v>
      </c>
      <c r="K47" s="96" t="s">
        <v>176</v>
      </c>
      <c r="L47" s="40">
        <v>2000</v>
      </c>
      <c r="M47" s="40">
        <v>0</v>
      </c>
      <c r="N47" s="39">
        <f t="shared" si="0"/>
        <v>0</v>
      </c>
    </row>
    <row r="48" spans="1:20" ht="98.25" customHeight="1" x14ac:dyDescent="0.25">
      <c r="A48" s="16"/>
      <c r="B48" s="42" t="s">
        <v>238</v>
      </c>
      <c r="C48" s="97" t="s">
        <v>225</v>
      </c>
      <c r="D48" s="98"/>
      <c r="E48" s="99"/>
      <c r="F48" s="106" t="s">
        <v>224</v>
      </c>
      <c r="G48" s="107"/>
      <c r="H48" s="107"/>
      <c r="I48" s="107"/>
      <c r="J48" s="107"/>
      <c r="K48" s="108"/>
      <c r="L48" s="40">
        <v>31000</v>
      </c>
      <c r="M48" s="38">
        <v>0</v>
      </c>
      <c r="N48" s="39">
        <f t="shared" si="0"/>
        <v>0</v>
      </c>
      <c r="O48" s="23"/>
      <c r="S48" s="23"/>
      <c r="T48" s="23"/>
    </row>
    <row r="49" spans="1:17" ht="108.75" customHeight="1" x14ac:dyDescent="0.25">
      <c r="A49" s="16"/>
      <c r="B49" s="42" t="s">
        <v>150</v>
      </c>
      <c r="C49" s="97" t="s">
        <v>274</v>
      </c>
      <c r="D49" s="98"/>
      <c r="E49" s="99"/>
      <c r="F49" s="106" t="s">
        <v>275</v>
      </c>
      <c r="G49" s="107"/>
      <c r="H49" s="107"/>
      <c r="I49" s="107"/>
      <c r="J49" s="107"/>
      <c r="K49" s="108"/>
      <c r="L49" s="38">
        <v>0</v>
      </c>
      <c r="M49" s="55">
        <v>550</v>
      </c>
      <c r="N49" s="39">
        <v>0</v>
      </c>
    </row>
    <row r="50" spans="1:17" ht="102.75" customHeight="1" x14ac:dyDescent="0.25">
      <c r="A50" s="16"/>
      <c r="B50" s="42" t="s">
        <v>239</v>
      </c>
      <c r="C50" s="100" t="s">
        <v>177</v>
      </c>
      <c r="D50" s="100"/>
      <c r="E50" s="100"/>
      <c r="F50" s="96" t="s">
        <v>178</v>
      </c>
      <c r="G50" s="96"/>
      <c r="H50" s="96"/>
      <c r="I50" s="96"/>
      <c r="J50" s="96"/>
      <c r="K50" s="96"/>
      <c r="L50" s="40">
        <v>37000</v>
      </c>
      <c r="M50" s="38">
        <v>25500</v>
      </c>
      <c r="N50" s="39">
        <f t="shared" si="0"/>
        <v>68.918918918918919</v>
      </c>
      <c r="Q50" s="23"/>
    </row>
    <row r="51" spans="1:17" ht="87" customHeight="1" x14ac:dyDescent="0.25">
      <c r="A51" s="16"/>
      <c r="B51" s="42" t="s">
        <v>151</v>
      </c>
      <c r="C51" s="97" t="s">
        <v>180</v>
      </c>
      <c r="D51" s="98"/>
      <c r="E51" s="99"/>
      <c r="F51" s="106" t="s">
        <v>183</v>
      </c>
      <c r="G51" s="107"/>
      <c r="H51" s="107"/>
      <c r="I51" s="107"/>
      <c r="J51" s="107"/>
      <c r="K51" s="108"/>
      <c r="L51" s="40">
        <v>6000</v>
      </c>
      <c r="M51" s="40">
        <v>0</v>
      </c>
      <c r="N51" s="39">
        <f t="shared" si="0"/>
        <v>0</v>
      </c>
      <c r="Q51" s="23"/>
    </row>
    <row r="52" spans="1:17" ht="125.25" customHeight="1" x14ac:dyDescent="0.25">
      <c r="A52" s="16"/>
      <c r="B52" s="42" t="s">
        <v>240</v>
      </c>
      <c r="C52" s="116" t="s">
        <v>181</v>
      </c>
      <c r="D52" s="116"/>
      <c r="E52" s="116"/>
      <c r="F52" s="87" t="s">
        <v>223</v>
      </c>
      <c r="G52" s="87"/>
      <c r="H52" s="87"/>
      <c r="I52" s="87"/>
      <c r="J52" s="87"/>
      <c r="K52" s="87"/>
      <c r="L52" s="40">
        <v>4000</v>
      </c>
      <c r="M52" s="55">
        <v>0</v>
      </c>
      <c r="N52" s="39">
        <f t="shared" si="0"/>
        <v>0</v>
      </c>
    </row>
    <row r="53" spans="1:17" ht="90" customHeight="1" x14ac:dyDescent="0.25">
      <c r="A53" s="16"/>
      <c r="B53" s="42" t="s">
        <v>241</v>
      </c>
      <c r="C53" s="97" t="s">
        <v>248</v>
      </c>
      <c r="D53" s="98"/>
      <c r="E53" s="99"/>
      <c r="F53" s="106" t="s">
        <v>205</v>
      </c>
      <c r="G53" s="107"/>
      <c r="H53" s="107"/>
      <c r="I53" s="107"/>
      <c r="J53" s="107"/>
      <c r="K53" s="108"/>
      <c r="L53" s="40">
        <v>2000</v>
      </c>
      <c r="M53" s="55">
        <v>0</v>
      </c>
      <c r="N53" s="39">
        <f t="shared" si="0"/>
        <v>0</v>
      </c>
    </row>
    <row r="54" spans="1:17" ht="114.75" customHeight="1" x14ac:dyDescent="0.25">
      <c r="A54" s="16"/>
      <c r="B54" s="42" t="s">
        <v>103</v>
      </c>
      <c r="C54" s="100" t="s">
        <v>182</v>
      </c>
      <c r="D54" s="100"/>
      <c r="E54" s="100"/>
      <c r="F54" s="96" t="s">
        <v>178</v>
      </c>
      <c r="G54" s="96"/>
      <c r="H54" s="96"/>
      <c r="I54" s="96"/>
      <c r="J54" s="96"/>
      <c r="K54" s="96"/>
      <c r="L54" s="40">
        <v>13000</v>
      </c>
      <c r="M54" s="55">
        <v>0</v>
      </c>
      <c r="N54" s="39">
        <f t="shared" si="0"/>
        <v>0</v>
      </c>
    </row>
    <row r="55" spans="1:17" ht="77.25" customHeight="1" x14ac:dyDescent="0.25">
      <c r="A55" s="16"/>
      <c r="B55" s="42" t="s">
        <v>117</v>
      </c>
      <c r="C55" s="116" t="s">
        <v>139</v>
      </c>
      <c r="D55" s="116"/>
      <c r="E55" s="116"/>
      <c r="F55" s="87" t="s">
        <v>140</v>
      </c>
      <c r="G55" s="87"/>
      <c r="H55" s="87"/>
      <c r="I55" s="87"/>
      <c r="J55" s="87"/>
      <c r="K55" s="87"/>
      <c r="L55" s="40">
        <v>67000</v>
      </c>
      <c r="M55" s="55">
        <v>13000</v>
      </c>
      <c r="N55" s="39">
        <f t="shared" si="0"/>
        <v>19.402985074626866</v>
      </c>
    </row>
    <row r="56" spans="1:17" ht="115.5" customHeight="1" x14ac:dyDescent="0.25">
      <c r="A56" s="16"/>
      <c r="B56" s="42" t="s">
        <v>152</v>
      </c>
      <c r="C56" s="97" t="s">
        <v>141</v>
      </c>
      <c r="D56" s="98"/>
      <c r="E56" s="99"/>
      <c r="F56" s="106" t="s">
        <v>142</v>
      </c>
      <c r="G56" s="107"/>
      <c r="H56" s="107"/>
      <c r="I56" s="107"/>
      <c r="J56" s="107"/>
      <c r="K56" s="108"/>
      <c r="L56" s="50">
        <v>776000</v>
      </c>
      <c r="M56" s="55">
        <v>512976.98</v>
      </c>
      <c r="N56" s="39">
        <f t="shared" si="0"/>
        <v>66.105280927835054</v>
      </c>
    </row>
    <row r="57" spans="1:17" ht="32.25" customHeight="1" x14ac:dyDescent="0.25">
      <c r="A57" s="16"/>
      <c r="B57" s="42" t="s">
        <v>52</v>
      </c>
      <c r="C57" s="128" t="s">
        <v>227</v>
      </c>
      <c r="D57" s="69"/>
      <c r="E57" s="70"/>
      <c r="F57" s="129" t="s">
        <v>249</v>
      </c>
      <c r="G57" s="130"/>
      <c r="H57" s="130"/>
      <c r="I57" s="130"/>
      <c r="J57" s="130"/>
      <c r="K57" s="132"/>
      <c r="L57" s="56">
        <f>L59</f>
        <v>57000</v>
      </c>
      <c r="M57" s="56">
        <f>M58+M59</f>
        <v>-394.16</v>
      </c>
      <c r="N57" s="36">
        <f t="shared" si="0"/>
        <v>-0.69150877192982463</v>
      </c>
    </row>
    <row r="58" spans="1:17" ht="47.25" customHeight="1" x14ac:dyDescent="0.25">
      <c r="A58" s="16"/>
      <c r="B58" s="42" t="s">
        <v>153</v>
      </c>
      <c r="C58" s="65" t="s">
        <v>276</v>
      </c>
      <c r="D58" s="66"/>
      <c r="E58" s="67"/>
      <c r="F58" s="109" t="s">
        <v>277</v>
      </c>
      <c r="G58" s="110"/>
      <c r="H58" s="110"/>
      <c r="I58" s="110"/>
      <c r="J58" s="110"/>
      <c r="K58" s="111"/>
      <c r="L58" s="57">
        <v>0</v>
      </c>
      <c r="M58" s="57">
        <f>-394.16</f>
        <v>-394.16</v>
      </c>
      <c r="N58" s="39">
        <v>0</v>
      </c>
    </row>
    <row r="59" spans="1:17" ht="44.25" customHeight="1" x14ac:dyDescent="0.25">
      <c r="A59" s="16"/>
      <c r="B59" s="42" t="s">
        <v>104</v>
      </c>
      <c r="C59" s="65" t="s">
        <v>250</v>
      </c>
      <c r="D59" s="66"/>
      <c r="E59" s="67"/>
      <c r="F59" s="68" t="s">
        <v>251</v>
      </c>
      <c r="G59" s="77"/>
      <c r="H59" s="77"/>
      <c r="I59" s="77"/>
      <c r="J59" s="77"/>
      <c r="K59" s="133"/>
      <c r="L59" s="50">
        <v>57000</v>
      </c>
      <c r="M59" s="55">
        <v>0</v>
      </c>
      <c r="N59" s="39">
        <f t="shared" si="0"/>
        <v>0</v>
      </c>
    </row>
    <row r="60" spans="1:17" ht="37.5" customHeight="1" x14ac:dyDescent="0.25">
      <c r="A60" s="16"/>
      <c r="B60" s="42" t="s">
        <v>154</v>
      </c>
      <c r="C60" s="105" t="s">
        <v>232</v>
      </c>
      <c r="D60" s="105"/>
      <c r="E60" s="105"/>
      <c r="F60" s="95" t="s">
        <v>233</v>
      </c>
      <c r="G60" s="95"/>
      <c r="H60" s="95"/>
      <c r="I60" s="95"/>
      <c r="J60" s="95"/>
      <c r="K60" s="95"/>
      <c r="L60" s="37">
        <f>L61</f>
        <v>705205952.92000008</v>
      </c>
      <c r="M60" s="37">
        <f>M61+M103+M105</f>
        <v>125735441.40000001</v>
      </c>
      <c r="N60" s="36">
        <f t="shared" si="0"/>
        <v>17.82960578812126</v>
      </c>
    </row>
    <row r="61" spans="1:17" ht="58.5" customHeight="1" x14ac:dyDescent="0.25">
      <c r="A61" s="16"/>
      <c r="B61" s="42" t="s">
        <v>53</v>
      </c>
      <c r="C61" s="105" t="s">
        <v>2</v>
      </c>
      <c r="D61" s="105"/>
      <c r="E61" s="105"/>
      <c r="F61" s="95" t="s">
        <v>28</v>
      </c>
      <c r="G61" s="95"/>
      <c r="H61" s="95"/>
      <c r="I61" s="95"/>
      <c r="J61" s="95"/>
      <c r="K61" s="95"/>
      <c r="L61" s="37">
        <f>L62+L67+L78+L96</f>
        <v>705205952.92000008</v>
      </c>
      <c r="M61" s="37">
        <f>M62+M67+M78+M96</f>
        <v>145755530.23000002</v>
      </c>
      <c r="N61" s="36">
        <f t="shared" si="0"/>
        <v>20.668505367329875</v>
      </c>
    </row>
    <row r="62" spans="1:17" ht="51" customHeight="1" x14ac:dyDescent="0.25">
      <c r="A62" s="16"/>
      <c r="B62" s="42" t="s">
        <v>242</v>
      </c>
      <c r="C62" s="105" t="s">
        <v>121</v>
      </c>
      <c r="D62" s="105"/>
      <c r="E62" s="105"/>
      <c r="F62" s="95" t="s">
        <v>111</v>
      </c>
      <c r="G62" s="95"/>
      <c r="H62" s="95"/>
      <c r="I62" s="95"/>
      <c r="J62" s="95"/>
      <c r="K62" s="95"/>
      <c r="L62" s="37">
        <f>L63+L65</f>
        <v>236750000</v>
      </c>
      <c r="M62" s="37">
        <f>M63+M65</f>
        <v>59190000</v>
      </c>
      <c r="N62" s="36">
        <f t="shared" si="0"/>
        <v>25.00105596620908</v>
      </c>
    </row>
    <row r="63" spans="1:17" ht="42" customHeight="1" x14ac:dyDescent="0.25">
      <c r="A63" s="14"/>
      <c r="B63" s="42" t="s">
        <v>243</v>
      </c>
      <c r="C63" s="96" t="s">
        <v>144</v>
      </c>
      <c r="D63" s="96"/>
      <c r="E63" s="96"/>
      <c r="F63" s="87" t="s">
        <v>143</v>
      </c>
      <c r="G63" s="87"/>
      <c r="H63" s="87"/>
      <c r="I63" s="87"/>
      <c r="J63" s="87"/>
      <c r="K63" s="87"/>
      <c r="L63" s="40">
        <f>L64</f>
        <v>113024000</v>
      </c>
      <c r="M63" s="40">
        <f>M64</f>
        <v>28257000</v>
      </c>
      <c r="N63" s="39">
        <f t="shared" si="0"/>
        <v>25.000884767836919</v>
      </c>
    </row>
    <row r="64" spans="1:17" ht="57" customHeight="1" x14ac:dyDescent="0.25">
      <c r="A64" s="14"/>
      <c r="B64" s="42" t="s">
        <v>244</v>
      </c>
      <c r="C64" s="64" t="s">
        <v>157</v>
      </c>
      <c r="D64" s="64"/>
      <c r="E64" s="64"/>
      <c r="F64" s="72" t="s">
        <v>252</v>
      </c>
      <c r="G64" s="72"/>
      <c r="H64" s="72"/>
      <c r="I64" s="72"/>
      <c r="J64" s="72"/>
      <c r="K64" s="72"/>
      <c r="L64" s="40">
        <v>113024000</v>
      </c>
      <c r="M64" s="38">
        <f>28257000</f>
        <v>28257000</v>
      </c>
      <c r="N64" s="39">
        <f t="shared" si="0"/>
        <v>25.000884767836919</v>
      </c>
    </row>
    <row r="65" spans="1:20" ht="42" customHeight="1" x14ac:dyDescent="0.25">
      <c r="A65" s="16"/>
      <c r="B65" s="42" t="s">
        <v>118</v>
      </c>
      <c r="C65" s="87" t="s">
        <v>145</v>
      </c>
      <c r="D65" s="87"/>
      <c r="E65" s="87"/>
      <c r="F65" s="87" t="s">
        <v>146</v>
      </c>
      <c r="G65" s="87"/>
      <c r="H65" s="87"/>
      <c r="I65" s="87"/>
      <c r="J65" s="87"/>
      <c r="K65" s="87"/>
      <c r="L65" s="40">
        <f>L66</f>
        <v>123726000</v>
      </c>
      <c r="M65" s="57">
        <f>M66</f>
        <v>30933000</v>
      </c>
      <c r="N65" s="39">
        <f t="shared" si="0"/>
        <v>25.001212356335774</v>
      </c>
    </row>
    <row r="66" spans="1:20" ht="59.25" customHeight="1" x14ac:dyDescent="0.25">
      <c r="A66" s="16"/>
      <c r="B66" s="42" t="s">
        <v>216</v>
      </c>
      <c r="C66" s="64" t="s">
        <v>158</v>
      </c>
      <c r="D66" s="64"/>
      <c r="E66" s="64"/>
      <c r="F66" s="64" t="s">
        <v>147</v>
      </c>
      <c r="G66" s="64"/>
      <c r="H66" s="64"/>
      <c r="I66" s="64"/>
      <c r="J66" s="64"/>
      <c r="K66" s="64"/>
      <c r="L66" s="40">
        <f>121726000+2000000</f>
        <v>123726000</v>
      </c>
      <c r="M66" s="57">
        <f>30933000</f>
        <v>30933000</v>
      </c>
      <c r="N66" s="39">
        <f t="shared" si="0"/>
        <v>25.001212356335774</v>
      </c>
    </row>
    <row r="67" spans="1:20" ht="58.5" customHeight="1" x14ac:dyDescent="0.25">
      <c r="A67" s="16"/>
      <c r="B67" s="42" t="s">
        <v>217</v>
      </c>
      <c r="C67" s="63" t="s">
        <v>160</v>
      </c>
      <c r="D67" s="63"/>
      <c r="E67" s="63"/>
      <c r="F67" s="63" t="s">
        <v>66</v>
      </c>
      <c r="G67" s="63"/>
      <c r="H67" s="63"/>
      <c r="I67" s="63"/>
      <c r="J67" s="63"/>
      <c r="K67" s="63"/>
      <c r="L67" s="37">
        <f>L72+L71+L68+L69+L70</f>
        <v>159561595.84999999</v>
      </c>
      <c r="M67" s="37">
        <f>M72+M71+M68+M69+M70</f>
        <v>7372758.8499999996</v>
      </c>
      <c r="N67" s="36">
        <f t="shared" si="0"/>
        <v>4.6206349408356084</v>
      </c>
    </row>
    <row r="68" spans="1:20" ht="90" customHeight="1" x14ac:dyDescent="0.25">
      <c r="A68" s="16"/>
      <c r="B68" s="42" t="s">
        <v>197</v>
      </c>
      <c r="C68" s="68" t="s">
        <v>253</v>
      </c>
      <c r="D68" s="77"/>
      <c r="E68" s="78"/>
      <c r="F68" s="68" t="s">
        <v>254</v>
      </c>
      <c r="G68" s="77"/>
      <c r="H68" s="77"/>
      <c r="I68" s="77"/>
      <c r="J68" s="77"/>
      <c r="K68" s="78"/>
      <c r="L68" s="40">
        <v>68033000</v>
      </c>
      <c r="M68" s="38">
        <v>0</v>
      </c>
      <c r="N68" s="39">
        <f t="shared" si="0"/>
        <v>0</v>
      </c>
    </row>
    <row r="69" spans="1:20" ht="66" customHeight="1" x14ac:dyDescent="0.25">
      <c r="A69" s="16"/>
      <c r="B69" s="42" t="s">
        <v>119</v>
      </c>
      <c r="C69" s="68" t="s">
        <v>255</v>
      </c>
      <c r="D69" s="77"/>
      <c r="E69" s="78"/>
      <c r="F69" s="68" t="s">
        <v>256</v>
      </c>
      <c r="G69" s="77"/>
      <c r="H69" s="77"/>
      <c r="I69" s="77"/>
      <c r="J69" s="77"/>
      <c r="K69" s="78"/>
      <c r="L69" s="40">
        <v>46165000</v>
      </c>
      <c r="M69" s="38">
        <v>0</v>
      </c>
      <c r="N69" s="39">
        <f t="shared" si="0"/>
        <v>0</v>
      </c>
    </row>
    <row r="70" spans="1:20" ht="52.5" customHeight="1" x14ac:dyDescent="0.25">
      <c r="A70" s="16"/>
      <c r="B70" s="42" t="s">
        <v>54</v>
      </c>
      <c r="C70" s="68" t="s">
        <v>206</v>
      </c>
      <c r="D70" s="77"/>
      <c r="E70" s="78"/>
      <c r="F70" s="68" t="s">
        <v>207</v>
      </c>
      <c r="G70" s="77"/>
      <c r="H70" s="77"/>
      <c r="I70" s="77"/>
      <c r="J70" s="77"/>
      <c r="K70" s="78"/>
      <c r="L70" s="40">
        <v>987208.85</v>
      </c>
      <c r="M70" s="38">
        <v>987208.85</v>
      </c>
      <c r="N70" s="39">
        <f t="shared" si="0"/>
        <v>100</v>
      </c>
    </row>
    <row r="71" spans="1:20" ht="41.25" customHeight="1" x14ac:dyDescent="0.25">
      <c r="A71" s="16"/>
      <c r="B71" s="42" t="s">
        <v>63</v>
      </c>
      <c r="C71" s="64" t="s">
        <v>208</v>
      </c>
      <c r="D71" s="64"/>
      <c r="E71" s="64"/>
      <c r="F71" s="64" t="s">
        <v>209</v>
      </c>
      <c r="G71" s="64"/>
      <c r="H71" s="64"/>
      <c r="I71" s="64"/>
      <c r="J71" s="64"/>
      <c r="K71" s="64"/>
      <c r="L71" s="40">
        <v>70300</v>
      </c>
      <c r="M71" s="38">
        <v>0</v>
      </c>
      <c r="N71" s="39">
        <f t="shared" si="0"/>
        <v>0</v>
      </c>
    </row>
    <row r="72" spans="1:20" ht="42.75" customHeight="1" x14ac:dyDescent="0.25">
      <c r="A72" s="16"/>
      <c r="B72" s="42" t="s">
        <v>94</v>
      </c>
      <c r="C72" s="64" t="s">
        <v>122</v>
      </c>
      <c r="D72" s="64"/>
      <c r="E72" s="64"/>
      <c r="F72" s="64" t="s">
        <v>86</v>
      </c>
      <c r="G72" s="64"/>
      <c r="H72" s="64"/>
      <c r="I72" s="64"/>
      <c r="J72" s="64"/>
      <c r="K72" s="64"/>
      <c r="L72" s="40">
        <f>L74+L75+L77+L76+L73</f>
        <v>44306087</v>
      </c>
      <c r="M72" s="40">
        <f>M74+M75+M77+M76+M73</f>
        <v>6385550</v>
      </c>
      <c r="N72" s="39">
        <f t="shared" si="0"/>
        <v>14.412353769810455</v>
      </c>
    </row>
    <row r="73" spans="1:20" ht="75" customHeight="1" x14ac:dyDescent="0.25">
      <c r="A73" s="15"/>
      <c r="B73" s="42" t="s">
        <v>105</v>
      </c>
      <c r="C73" s="68" t="s">
        <v>228</v>
      </c>
      <c r="D73" s="77"/>
      <c r="E73" s="78"/>
      <c r="F73" s="68" t="s">
        <v>257</v>
      </c>
      <c r="G73" s="77"/>
      <c r="H73" s="77"/>
      <c r="I73" s="77"/>
      <c r="J73" s="77"/>
      <c r="K73" s="78"/>
      <c r="L73" s="40">
        <v>21345687</v>
      </c>
      <c r="M73" s="58">
        <v>0</v>
      </c>
      <c r="N73" s="39">
        <f t="shared" ref="N73:N110" si="1">M73/L73*100</f>
        <v>0</v>
      </c>
      <c r="O73" s="24"/>
    </row>
    <row r="74" spans="1:20" ht="77.25" customHeight="1" x14ac:dyDescent="0.25">
      <c r="A74" s="17"/>
      <c r="B74" s="42" t="s">
        <v>106</v>
      </c>
      <c r="C74" s="64" t="s">
        <v>123</v>
      </c>
      <c r="D74" s="64"/>
      <c r="E74" s="64"/>
      <c r="F74" s="64" t="s">
        <v>210</v>
      </c>
      <c r="G74" s="64"/>
      <c r="H74" s="64"/>
      <c r="I74" s="64"/>
      <c r="J74" s="64"/>
      <c r="K74" s="64"/>
      <c r="L74" s="40">
        <v>15733000</v>
      </c>
      <c r="M74" s="58">
        <v>3933250</v>
      </c>
      <c r="N74" s="39">
        <f t="shared" si="1"/>
        <v>25</v>
      </c>
      <c r="O74" s="24"/>
    </row>
    <row r="75" spans="1:20" ht="84" customHeight="1" x14ac:dyDescent="0.25">
      <c r="A75" s="17"/>
      <c r="B75" s="42" t="s">
        <v>134</v>
      </c>
      <c r="C75" s="64" t="s">
        <v>123</v>
      </c>
      <c r="D75" s="64"/>
      <c r="E75" s="64"/>
      <c r="F75" s="64" t="s">
        <v>211</v>
      </c>
      <c r="G75" s="64"/>
      <c r="H75" s="64"/>
      <c r="I75" s="64"/>
      <c r="J75" s="64"/>
      <c r="K75" s="64"/>
      <c r="L75" s="40">
        <v>6275100</v>
      </c>
      <c r="M75" s="58">
        <v>1500000</v>
      </c>
      <c r="N75" s="39">
        <f t="shared" si="1"/>
        <v>23.904001529856096</v>
      </c>
      <c r="O75" s="24"/>
    </row>
    <row r="76" spans="1:20" ht="120.75" customHeight="1" x14ac:dyDescent="0.25">
      <c r="A76" s="18"/>
      <c r="B76" s="42" t="s">
        <v>218</v>
      </c>
      <c r="C76" s="68" t="s">
        <v>258</v>
      </c>
      <c r="D76" s="77"/>
      <c r="E76" s="78"/>
      <c r="F76" s="68" t="s">
        <v>259</v>
      </c>
      <c r="G76" s="77"/>
      <c r="H76" s="77"/>
      <c r="I76" s="77"/>
      <c r="J76" s="77"/>
      <c r="K76" s="78"/>
      <c r="L76" s="40">
        <v>829900</v>
      </c>
      <c r="M76" s="38">
        <v>829900</v>
      </c>
      <c r="N76" s="39">
        <f t="shared" si="1"/>
        <v>100</v>
      </c>
      <c r="O76" s="103"/>
      <c r="P76" s="104"/>
      <c r="Q76" s="104"/>
      <c r="R76" s="104"/>
      <c r="T76" s="23"/>
    </row>
    <row r="77" spans="1:20" ht="70.5" customHeight="1" x14ac:dyDescent="0.25">
      <c r="A77" s="18"/>
      <c r="B77" s="42" t="s">
        <v>219</v>
      </c>
      <c r="C77" s="64" t="s">
        <v>212</v>
      </c>
      <c r="D77" s="64"/>
      <c r="E77" s="64"/>
      <c r="F77" s="64" t="s">
        <v>260</v>
      </c>
      <c r="G77" s="64"/>
      <c r="H77" s="64"/>
      <c r="I77" s="64"/>
      <c r="J77" s="64"/>
      <c r="K77" s="64"/>
      <c r="L77" s="40">
        <v>122400</v>
      </c>
      <c r="M77" s="38">
        <v>122400</v>
      </c>
      <c r="N77" s="39">
        <f t="shared" si="1"/>
        <v>100</v>
      </c>
      <c r="O77" s="46"/>
      <c r="P77" s="46"/>
      <c r="Q77" s="46"/>
      <c r="R77" s="46"/>
      <c r="T77" s="23"/>
    </row>
    <row r="78" spans="1:20" ht="62.25" customHeight="1" x14ac:dyDescent="0.25">
      <c r="A78" s="18"/>
      <c r="B78" s="42" t="s">
        <v>156</v>
      </c>
      <c r="C78" s="105" t="s">
        <v>124</v>
      </c>
      <c r="D78" s="105"/>
      <c r="E78" s="105"/>
      <c r="F78" s="95" t="s">
        <v>112</v>
      </c>
      <c r="G78" s="95"/>
      <c r="H78" s="95"/>
      <c r="I78" s="95"/>
      <c r="J78" s="95"/>
      <c r="K78" s="95"/>
      <c r="L78" s="59">
        <f>L79+L81+L82+L83+L84+L85+L86+L87+L88+L90+L91+L92+L94+L95+L89</f>
        <v>285470700</v>
      </c>
      <c r="M78" s="59">
        <f>M79+M81+M82+M83+M84+M85+M86+M87+M88+M90+M91+M92+M94+M95+M89</f>
        <v>73065511.200000003</v>
      </c>
      <c r="N78" s="36">
        <f t="shared" si="1"/>
        <v>25.59474972387709</v>
      </c>
      <c r="O78" s="46"/>
      <c r="P78" s="46"/>
      <c r="Q78" s="46"/>
      <c r="R78" s="46"/>
      <c r="T78" s="23"/>
    </row>
    <row r="79" spans="1:20" ht="72.75" customHeight="1" x14ac:dyDescent="0.25">
      <c r="A79" s="15"/>
      <c r="B79" s="42" t="s">
        <v>184</v>
      </c>
      <c r="C79" s="73" t="s">
        <v>125</v>
      </c>
      <c r="D79" s="73"/>
      <c r="E79" s="73"/>
      <c r="F79" s="72" t="s">
        <v>88</v>
      </c>
      <c r="G79" s="72"/>
      <c r="H79" s="72"/>
      <c r="I79" s="72"/>
      <c r="J79" s="72"/>
      <c r="K79" s="72"/>
      <c r="L79" s="40">
        <v>1885200</v>
      </c>
      <c r="M79" s="40">
        <v>511500</v>
      </c>
      <c r="N79" s="39">
        <f t="shared" si="1"/>
        <v>27.132399745385104</v>
      </c>
    </row>
    <row r="80" spans="1:20" ht="84.75" customHeight="1" x14ac:dyDescent="0.25">
      <c r="A80" s="15"/>
      <c r="B80" s="42" t="s">
        <v>220</v>
      </c>
      <c r="C80" s="72" t="s">
        <v>126</v>
      </c>
      <c r="D80" s="72"/>
      <c r="E80" s="72"/>
      <c r="F80" s="72" t="s">
        <v>84</v>
      </c>
      <c r="G80" s="72"/>
      <c r="H80" s="72"/>
      <c r="I80" s="72"/>
      <c r="J80" s="72"/>
      <c r="K80" s="72"/>
      <c r="L80" s="40">
        <f>L81+L82+L83+L84+L85+L86+L88+L87</f>
        <v>25032000</v>
      </c>
      <c r="M80" s="40">
        <f>M81+M82+M83+M84+M85+M86+M88+M87</f>
        <v>8799407</v>
      </c>
      <c r="N80" s="39">
        <f t="shared" si="1"/>
        <v>35.152632630233299</v>
      </c>
    </row>
    <row r="81" spans="1:20" ht="103.5" customHeight="1" x14ac:dyDescent="0.25">
      <c r="A81" s="15"/>
      <c r="B81" s="42" t="s">
        <v>221</v>
      </c>
      <c r="C81" s="72" t="s">
        <v>127</v>
      </c>
      <c r="D81" s="72"/>
      <c r="E81" s="72"/>
      <c r="F81" s="72" t="s">
        <v>261</v>
      </c>
      <c r="G81" s="72"/>
      <c r="H81" s="72"/>
      <c r="I81" s="72"/>
      <c r="J81" s="72"/>
      <c r="K81" s="72"/>
      <c r="L81" s="40">
        <v>240000</v>
      </c>
      <c r="M81" s="38">
        <v>60000</v>
      </c>
      <c r="N81" s="39">
        <f t="shared" si="1"/>
        <v>25</v>
      </c>
    </row>
    <row r="82" spans="1:20" ht="99.75" customHeight="1" x14ac:dyDescent="0.25">
      <c r="A82" s="15"/>
      <c r="B82" s="42" t="s">
        <v>198</v>
      </c>
      <c r="C82" s="72" t="s">
        <v>127</v>
      </c>
      <c r="D82" s="72"/>
      <c r="E82" s="72"/>
      <c r="F82" s="72" t="s">
        <v>262</v>
      </c>
      <c r="G82" s="72"/>
      <c r="H82" s="72"/>
      <c r="I82" s="72"/>
      <c r="J82" s="72"/>
      <c r="K82" s="72"/>
      <c r="L82" s="40">
        <v>20070900</v>
      </c>
      <c r="M82" s="38">
        <v>8618307</v>
      </c>
      <c r="N82" s="39">
        <f t="shared" si="1"/>
        <v>42.939315127871694</v>
      </c>
    </row>
    <row r="83" spans="1:20" ht="116.25" customHeight="1" x14ac:dyDescent="0.25">
      <c r="A83" s="15"/>
      <c r="B83" s="42" t="s">
        <v>199</v>
      </c>
      <c r="C83" s="72" t="s">
        <v>127</v>
      </c>
      <c r="D83" s="72"/>
      <c r="E83" s="72"/>
      <c r="F83" s="125" t="s">
        <v>263</v>
      </c>
      <c r="G83" s="125"/>
      <c r="H83" s="125"/>
      <c r="I83" s="125"/>
      <c r="J83" s="125"/>
      <c r="K83" s="125"/>
      <c r="L83" s="40">
        <v>200</v>
      </c>
      <c r="M83" s="38">
        <v>200</v>
      </c>
      <c r="N83" s="39">
        <f t="shared" si="1"/>
        <v>100</v>
      </c>
    </row>
    <row r="84" spans="1:20" ht="63.75" customHeight="1" x14ac:dyDescent="0.25">
      <c r="A84" s="15"/>
      <c r="B84" s="42" t="s">
        <v>200</v>
      </c>
      <c r="C84" s="72" t="s">
        <v>127</v>
      </c>
      <c r="D84" s="72"/>
      <c r="E84" s="72"/>
      <c r="F84" s="125" t="s">
        <v>115</v>
      </c>
      <c r="G84" s="125"/>
      <c r="H84" s="125"/>
      <c r="I84" s="125"/>
      <c r="J84" s="125"/>
      <c r="K84" s="125"/>
      <c r="L84" s="40">
        <v>120900</v>
      </c>
      <c r="M84" s="38">
        <v>120900</v>
      </c>
      <c r="N84" s="39">
        <f t="shared" si="1"/>
        <v>100</v>
      </c>
      <c r="O84" s="103"/>
      <c r="P84" s="104"/>
      <c r="Q84" s="104"/>
      <c r="R84" s="104"/>
      <c r="T84" s="23"/>
    </row>
    <row r="85" spans="1:20" ht="89.25" customHeight="1" x14ac:dyDescent="0.25">
      <c r="A85" s="15"/>
      <c r="B85" s="42" t="s">
        <v>201</v>
      </c>
      <c r="C85" s="72" t="s">
        <v>127</v>
      </c>
      <c r="D85" s="72"/>
      <c r="E85" s="72"/>
      <c r="F85" s="64" t="s">
        <v>161</v>
      </c>
      <c r="G85" s="64"/>
      <c r="H85" s="64"/>
      <c r="I85" s="64"/>
      <c r="J85" s="64"/>
      <c r="K85" s="64"/>
      <c r="L85" s="40">
        <v>546600</v>
      </c>
      <c r="M85" s="38">
        <v>0</v>
      </c>
      <c r="N85" s="39">
        <f t="shared" si="1"/>
        <v>0</v>
      </c>
      <c r="O85" s="103"/>
      <c r="P85" s="104"/>
      <c r="Q85" s="104"/>
      <c r="T85" s="23"/>
    </row>
    <row r="86" spans="1:20" ht="111.75" customHeight="1" x14ac:dyDescent="0.25">
      <c r="A86" s="15"/>
      <c r="B86" s="42" t="s">
        <v>185</v>
      </c>
      <c r="C86" s="72" t="s">
        <v>127</v>
      </c>
      <c r="D86" s="72"/>
      <c r="E86" s="72"/>
      <c r="F86" s="64" t="s">
        <v>264</v>
      </c>
      <c r="G86" s="64"/>
      <c r="H86" s="64"/>
      <c r="I86" s="64"/>
      <c r="J86" s="64"/>
      <c r="K86" s="64"/>
      <c r="L86" s="40">
        <v>3142000</v>
      </c>
      <c r="M86" s="38">
        <v>0</v>
      </c>
      <c r="N86" s="39">
        <f t="shared" si="1"/>
        <v>0</v>
      </c>
      <c r="O86" s="103"/>
      <c r="P86" s="104"/>
      <c r="Q86" s="104"/>
      <c r="T86" s="23"/>
    </row>
    <row r="87" spans="1:20" ht="99.75" customHeight="1" x14ac:dyDescent="0.25">
      <c r="A87" s="15"/>
      <c r="B87" s="42" t="s">
        <v>186</v>
      </c>
      <c r="C87" s="72" t="s">
        <v>127</v>
      </c>
      <c r="D87" s="72"/>
      <c r="E87" s="72"/>
      <c r="F87" s="64" t="s">
        <v>213</v>
      </c>
      <c r="G87" s="64"/>
      <c r="H87" s="64"/>
      <c r="I87" s="64"/>
      <c r="J87" s="64"/>
      <c r="K87" s="64"/>
      <c r="L87" s="40">
        <v>175000</v>
      </c>
      <c r="M87" s="38">
        <v>0</v>
      </c>
      <c r="N87" s="39">
        <f t="shared" si="1"/>
        <v>0</v>
      </c>
      <c r="O87" s="103"/>
      <c r="P87" s="104"/>
      <c r="Q87" s="104"/>
      <c r="T87" s="23"/>
    </row>
    <row r="88" spans="1:20" ht="148.5" customHeight="1" x14ac:dyDescent="0.25">
      <c r="A88" s="15"/>
      <c r="B88" s="42" t="s">
        <v>187</v>
      </c>
      <c r="C88" s="64" t="s">
        <v>128</v>
      </c>
      <c r="D88" s="64"/>
      <c r="E88" s="64"/>
      <c r="F88" s="64" t="s">
        <v>120</v>
      </c>
      <c r="G88" s="64"/>
      <c r="H88" s="64"/>
      <c r="I88" s="64"/>
      <c r="J88" s="64"/>
      <c r="K88" s="64"/>
      <c r="L88" s="40">
        <v>736400</v>
      </c>
      <c r="M88" s="38">
        <v>0</v>
      </c>
      <c r="N88" s="39">
        <f t="shared" si="1"/>
        <v>0</v>
      </c>
      <c r="O88" s="103"/>
      <c r="P88" s="104"/>
      <c r="Q88" s="104"/>
    </row>
    <row r="89" spans="1:20" ht="81.75" customHeight="1" x14ac:dyDescent="0.25">
      <c r="A89" s="15"/>
      <c r="B89" s="42" t="s">
        <v>188</v>
      </c>
      <c r="C89" s="68" t="s">
        <v>129</v>
      </c>
      <c r="D89" s="77"/>
      <c r="E89" s="78"/>
      <c r="F89" s="68" t="s">
        <v>245</v>
      </c>
      <c r="G89" s="77"/>
      <c r="H89" s="77"/>
      <c r="I89" s="77"/>
      <c r="J89" s="77"/>
      <c r="K89" s="78"/>
      <c r="L89" s="40">
        <f>1209200</f>
        <v>1209200</v>
      </c>
      <c r="M89" s="38">
        <v>255071.43</v>
      </c>
      <c r="N89" s="39">
        <f t="shared" si="1"/>
        <v>21.094230069467415</v>
      </c>
      <c r="O89" s="103"/>
      <c r="P89" s="104"/>
      <c r="Q89" s="104"/>
      <c r="R89" s="2"/>
      <c r="S89" s="2"/>
    </row>
    <row r="90" spans="1:20" ht="64.5" customHeight="1" x14ac:dyDescent="0.25">
      <c r="A90" s="15"/>
      <c r="B90" s="42" t="s">
        <v>202</v>
      </c>
      <c r="C90" s="64" t="s">
        <v>130</v>
      </c>
      <c r="D90" s="64"/>
      <c r="E90" s="64"/>
      <c r="F90" s="64" t="s">
        <v>114</v>
      </c>
      <c r="G90" s="64"/>
      <c r="H90" s="64"/>
      <c r="I90" s="64"/>
      <c r="J90" s="64"/>
      <c r="K90" s="64"/>
      <c r="L90" s="40">
        <v>2500</v>
      </c>
      <c r="M90" s="38">
        <v>0</v>
      </c>
      <c r="N90" s="39">
        <f t="shared" si="1"/>
        <v>0</v>
      </c>
      <c r="O90" s="103"/>
      <c r="P90" s="104"/>
      <c r="Q90" s="104"/>
      <c r="R90" s="2"/>
      <c r="S90" s="2"/>
    </row>
    <row r="91" spans="1:20" ht="54.75" customHeight="1" x14ac:dyDescent="0.25">
      <c r="A91" s="12"/>
      <c r="B91" s="42" t="s">
        <v>203</v>
      </c>
      <c r="C91" s="72" t="s">
        <v>131</v>
      </c>
      <c r="D91" s="72"/>
      <c r="E91" s="72"/>
      <c r="F91" s="72" t="s">
        <v>87</v>
      </c>
      <c r="G91" s="72"/>
      <c r="H91" s="72"/>
      <c r="I91" s="72"/>
      <c r="J91" s="72"/>
      <c r="K91" s="72"/>
      <c r="L91" s="40">
        <v>7972500</v>
      </c>
      <c r="M91" s="38">
        <v>3037232.77</v>
      </c>
      <c r="N91" s="39">
        <f t="shared" si="1"/>
        <v>38.096365882721855</v>
      </c>
      <c r="O91" s="103"/>
      <c r="P91" s="104"/>
      <c r="Q91" s="104"/>
      <c r="R91" s="104"/>
      <c r="T91" s="23"/>
    </row>
    <row r="92" spans="1:20" ht="82.5" customHeight="1" x14ac:dyDescent="0.25">
      <c r="A92" s="12"/>
      <c r="B92" s="42" t="s">
        <v>189</v>
      </c>
      <c r="C92" s="72" t="s">
        <v>168</v>
      </c>
      <c r="D92" s="72"/>
      <c r="E92" s="72"/>
      <c r="F92" s="72" t="s">
        <v>169</v>
      </c>
      <c r="G92" s="72"/>
      <c r="H92" s="72"/>
      <c r="I92" s="72"/>
      <c r="J92" s="72"/>
      <c r="K92" s="72"/>
      <c r="L92" s="40">
        <v>54300</v>
      </c>
      <c r="M92" s="38">
        <v>54300</v>
      </c>
      <c r="N92" s="39">
        <f t="shared" si="1"/>
        <v>100</v>
      </c>
      <c r="O92" s="103"/>
      <c r="P92" s="104"/>
      <c r="Q92" s="104"/>
    </row>
    <row r="93" spans="1:20" ht="39" customHeight="1" x14ac:dyDescent="0.25">
      <c r="A93" s="12"/>
      <c r="B93" s="42" t="s">
        <v>204</v>
      </c>
      <c r="C93" s="73" t="s">
        <v>132</v>
      </c>
      <c r="D93" s="73"/>
      <c r="E93" s="73"/>
      <c r="F93" s="72" t="s">
        <v>85</v>
      </c>
      <c r="G93" s="72"/>
      <c r="H93" s="72"/>
      <c r="I93" s="72"/>
      <c r="J93" s="72"/>
      <c r="K93" s="72"/>
      <c r="L93" s="40">
        <f>L94+L95</f>
        <v>249315000</v>
      </c>
      <c r="M93" s="40">
        <f>M94+M95</f>
        <v>60408000</v>
      </c>
      <c r="N93" s="39">
        <f t="shared" si="1"/>
        <v>24.229589074062932</v>
      </c>
      <c r="O93" s="46"/>
      <c r="P93" s="46"/>
      <c r="Q93" s="46"/>
    </row>
    <row r="94" spans="1:20" ht="168" customHeight="1" x14ac:dyDescent="0.25">
      <c r="A94" s="12"/>
      <c r="B94" s="42" t="s">
        <v>190</v>
      </c>
      <c r="C94" s="73" t="s">
        <v>133</v>
      </c>
      <c r="D94" s="73"/>
      <c r="E94" s="73"/>
      <c r="F94" s="72" t="s">
        <v>268</v>
      </c>
      <c r="G94" s="72"/>
      <c r="H94" s="72"/>
      <c r="I94" s="72"/>
      <c r="J94" s="72"/>
      <c r="K94" s="72"/>
      <c r="L94" s="40">
        <v>147073000</v>
      </c>
      <c r="M94" s="40">
        <v>35358000</v>
      </c>
      <c r="N94" s="39">
        <f t="shared" si="1"/>
        <v>24.041122435797188</v>
      </c>
    </row>
    <row r="95" spans="1:20" ht="88.5" customHeight="1" x14ac:dyDescent="0.25">
      <c r="A95" s="12"/>
      <c r="B95" s="42" t="s">
        <v>167</v>
      </c>
      <c r="C95" s="73" t="s">
        <v>133</v>
      </c>
      <c r="D95" s="73"/>
      <c r="E95" s="73"/>
      <c r="F95" s="64" t="s">
        <v>269</v>
      </c>
      <c r="G95" s="64"/>
      <c r="H95" s="64"/>
      <c r="I95" s="64"/>
      <c r="J95" s="64"/>
      <c r="K95" s="64"/>
      <c r="L95" s="40">
        <v>102242000</v>
      </c>
      <c r="M95" s="38">
        <v>25050000</v>
      </c>
      <c r="N95" s="39">
        <f t="shared" si="1"/>
        <v>24.500694430860115</v>
      </c>
    </row>
    <row r="96" spans="1:20" ht="32.25" customHeight="1" x14ac:dyDescent="0.25">
      <c r="A96" s="12"/>
      <c r="B96" s="42" t="s">
        <v>291</v>
      </c>
      <c r="C96" s="127" t="s">
        <v>170</v>
      </c>
      <c r="D96" s="127"/>
      <c r="E96" s="127"/>
      <c r="F96" s="63" t="s">
        <v>171</v>
      </c>
      <c r="G96" s="63"/>
      <c r="H96" s="63"/>
      <c r="I96" s="63"/>
      <c r="J96" s="63"/>
      <c r="K96" s="63"/>
      <c r="L96" s="37">
        <f>L98+L99+L97</f>
        <v>23423657.07</v>
      </c>
      <c r="M96" s="37">
        <f>M98+M99+M97</f>
        <v>6127260.1799999997</v>
      </c>
      <c r="N96" s="36">
        <f t="shared" si="1"/>
        <v>26.158426763545506</v>
      </c>
      <c r="O96" s="2"/>
    </row>
    <row r="97" spans="1:15" ht="125.25" customHeight="1" x14ac:dyDescent="0.25">
      <c r="A97" s="12"/>
      <c r="B97" s="42" t="s">
        <v>292</v>
      </c>
      <c r="C97" s="68" t="s">
        <v>230</v>
      </c>
      <c r="D97" s="69"/>
      <c r="E97" s="70"/>
      <c r="F97" s="68" t="s">
        <v>229</v>
      </c>
      <c r="G97" s="77"/>
      <c r="H97" s="77"/>
      <c r="I97" s="77"/>
      <c r="J97" s="77"/>
      <c r="K97" s="78"/>
      <c r="L97" s="40">
        <v>1354257.07</v>
      </c>
      <c r="M97" s="38">
        <v>338568</v>
      </c>
      <c r="N97" s="39">
        <f t="shared" si="1"/>
        <v>25.000275612369517</v>
      </c>
      <c r="O97" s="24"/>
    </row>
    <row r="98" spans="1:15" ht="188.25" customHeight="1" x14ac:dyDescent="0.25">
      <c r="A98" s="12"/>
      <c r="B98" s="42" t="s">
        <v>293</v>
      </c>
      <c r="C98" s="71" t="s">
        <v>191</v>
      </c>
      <c r="D98" s="71"/>
      <c r="E98" s="71"/>
      <c r="F98" s="64" t="s">
        <v>231</v>
      </c>
      <c r="G98" s="64"/>
      <c r="H98" s="64"/>
      <c r="I98" s="64"/>
      <c r="J98" s="64"/>
      <c r="K98" s="64"/>
      <c r="L98" s="40">
        <v>8265000</v>
      </c>
      <c r="M98" s="38">
        <v>2066274</v>
      </c>
      <c r="N98" s="39">
        <f t="shared" si="1"/>
        <v>25.000290381125229</v>
      </c>
      <c r="O98" s="2"/>
    </row>
    <row r="99" spans="1:15" ht="54.75" customHeight="1" x14ac:dyDescent="0.25">
      <c r="A99" s="12"/>
      <c r="B99" s="42" t="s">
        <v>294</v>
      </c>
      <c r="C99" s="71" t="s">
        <v>172</v>
      </c>
      <c r="D99" s="71"/>
      <c r="E99" s="71"/>
      <c r="F99" s="64" t="s">
        <v>173</v>
      </c>
      <c r="G99" s="64"/>
      <c r="H99" s="64"/>
      <c r="I99" s="64"/>
      <c r="J99" s="64"/>
      <c r="K99" s="64"/>
      <c r="L99" s="40">
        <f>L100+L101+L102</f>
        <v>13804400</v>
      </c>
      <c r="M99" s="40">
        <f>M100+M101+M102</f>
        <v>3722418.18</v>
      </c>
      <c r="N99" s="39">
        <f t="shared" si="1"/>
        <v>26.965447103821973</v>
      </c>
      <c r="O99" s="2"/>
    </row>
    <row r="100" spans="1:15" ht="65.25" customHeight="1" x14ac:dyDescent="0.25">
      <c r="A100" s="12"/>
      <c r="B100" s="42" t="s">
        <v>295</v>
      </c>
      <c r="C100" s="71" t="s">
        <v>174</v>
      </c>
      <c r="D100" s="71"/>
      <c r="E100" s="71"/>
      <c r="F100" s="64" t="s">
        <v>265</v>
      </c>
      <c r="G100" s="64"/>
      <c r="H100" s="64"/>
      <c r="I100" s="64"/>
      <c r="J100" s="64"/>
      <c r="K100" s="64"/>
      <c r="L100" s="40">
        <f>10910100</f>
        <v>10910100</v>
      </c>
      <c r="M100" s="40">
        <v>2000000</v>
      </c>
      <c r="N100" s="39">
        <f t="shared" si="1"/>
        <v>18.331637656850074</v>
      </c>
    </row>
    <row r="101" spans="1:15" ht="155.25" customHeight="1" x14ac:dyDescent="0.25">
      <c r="A101" s="12"/>
      <c r="B101" s="42" t="s">
        <v>296</v>
      </c>
      <c r="C101" s="71" t="s">
        <v>174</v>
      </c>
      <c r="D101" s="71"/>
      <c r="E101" s="71"/>
      <c r="F101" s="64" t="s">
        <v>214</v>
      </c>
      <c r="G101" s="64"/>
      <c r="H101" s="64"/>
      <c r="I101" s="64"/>
      <c r="J101" s="64"/>
      <c r="K101" s="64"/>
      <c r="L101" s="40">
        <v>1432300</v>
      </c>
      <c r="M101" s="40">
        <v>260418.18</v>
      </c>
      <c r="N101" s="39">
        <f t="shared" si="1"/>
        <v>18.181818054876771</v>
      </c>
    </row>
    <row r="102" spans="1:15" ht="87.75" customHeight="1" x14ac:dyDescent="0.25">
      <c r="A102" s="12"/>
      <c r="B102" s="42" t="s">
        <v>297</v>
      </c>
      <c r="C102" s="65" t="s">
        <v>174</v>
      </c>
      <c r="D102" s="66"/>
      <c r="E102" s="67"/>
      <c r="F102" s="68" t="s">
        <v>266</v>
      </c>
      <c r="G102" s="77"/>
      <c r="H102" s="77"/>
      <c r="I102" s="77"/>
      <c r="J102" s="77"/>
      <c r="K102" s="78"/>
      <c r="L102" s="40">
        <v>1462000</v>
      </c>
      <c r="M102" s="38">
        <v>1462000</v>
      </c>
      <c r="N102" s="39">
        <f t="shared" si="1"/>
        <v>100</v>
      </c>
      <c r="O102" s="27"/>
    </row>
    <row r="103" spans="1:15" ht="139.5" customHeight="1" x14ac:dyDescent="0.25">
      <c r="A103" s="18"/>
      <c r="B103" s="42" t="s">
        <v>298</v>
      </c>
      <c r="C103" s="128" t="s">
        <v>287</v>
      </c>
      <c r="D103" s="69"/>
      <c r="E103" s="70"/>
      <c r="F103" s="129" t="s">
        <v>288</v>
      </c>
      <c r="G103" s="130"/>
      <c r="H103" s="130"/>
      <c r="I103" s="130"/>
      <c r="J103" s="130"/>
      <c r="K103" s="131"/>
      <c r="L103" s="41">
        <v>0</v>
      </c>
      <c r="M103" s="41">
        <f>M104</f>
        <v>-592436.32999999996</v>
      </c>
      <c r="N103" s="36">
        <v>0</v>
      </c>
      <c r="O103" s="27"/>
    </row>
    <row r="104" spans="1:15" ht="143.25" customHeight="1" x14ac:dyDescent="0.25">
      <c r="A104" s="18"/>
      <c r="B104" s="42" t="s">
        <v>299</v>
      </c>
      <c r="C104" s="65" t="s">
        <v>290</v>
      </c>
      <c r="D104" s="66"/>
      <c r="E104" s="67"/>
      <c r="F104" s="68" t="s">
        <v>289</v>
      </c>
      <c r="G104" s="77"/>
      <c r="H104" s="77"/>
      <c r="I104" s="77"/>
      <c r="J104" s="77"/>
      <c r="K104" s="78"/>
      <c r="L104" s="49">
        <v>0</v>
      </c>
      <c r="M104" s="49">
        <v>-592436.32999999996</v>
      </c>
      <c r="N104" s="39">
        <v>0</v>
      </c>
      <c r="O104" s="27"/>
    </row>
    <row r="105" spans="1:15" ht="72" customHeight="1" x14ac:dyDescent="0.25">
      <c r="A105" s="18"/>
      <c r="B105" s="42" t="s">
        <v>300</v>
      </c>
      <c r="C105" s="128" t="s">
        <v>278</v>
      </c>
      <c r="D105" s="69"/>
      <c r="E105" s="70"/>
      <c r="F105" s="129" t="s">
        <v>279</v>
      </c>
      <c r="G105" s="130"/>
      <c r="H105" s="130"/>
      <c r="I105" s="130"/>
      <c r="J105" s="130"/>
      <c r="K105" s="131"/>
      <c r="L105" s="41">
        <f>L106+L107+L108+L109</f>
        <v>0</v>
      </c>
      <c r="M105" s="41">
        <f>M106+M107+M108+M109</f>
        <v>-19427652.5</v>
      </c>
      <c r="N105" s="36">
        <v>0</v>
      </c>
      <c r="O105" s="51"/>
    </row>
    <row r="106" spans="1:15" ht="71.25" customHeight="1" x14ac:dyDescent="0.25">
      <c r="A106" s="18"/>
      <c r="B106" s="42" t="s">
        <v>301</v>
      </c>
      <c r="C106" s="74" t="s">
        <v>280</v>
      </c>
      <c r="D106" s="75"/>
      <c r="E106" s="76"/>
      <c r="F106" s="68" t="s">
        <v>281</v>
      </c>
      <c r="G106" s="77"/>
      <c r="H106" s="77"/>
      <c r="I106" s="77"/>
      <c r="J106" s="77"/>
      <c r="K106" s="78"/>
      <c r="L106" s="49">
        <v>0</v>
      </c>
      <c r="M106" s="49">
        <f>-14197375.59</f>
        <v>-14197375.59</v>
      </c>
      <c r="N106" s="39">
        <v>0</v>
      </c>
      <c r="O106" s="52"/>
    </row>
    <row r="107" spans="1:15" ht="101.25" customHeight="1" x14ac:dyDescent="0.25">
      <c r="A107" s="18"/>
      <c r="B107" s="42" t="s">
        <v>302</v>
      </c>
      <c r="C107" s="65" t="s">
        <v>282</v>
      </c>
      <c r="D107" s="66"/>
      <c r="E107" s="67"/>
      <c r="F107" s="68" t="s">
        <v>283</v>
      </c>
      <c r="G107" s="77"/>
      <c r="H107" s="77"/>
      <c r="I107" s="77"/>
      <c r="J107" s="77"/>
      <c r="K107" s="78"/>
      <c r="L107" s="49">
        <v>0</v>
      </c>
      <c r="M107" s="49">
        <f>-2279616.18</f>
        <v>-2279616.1800000002</v>
      </c>
      <c r="N107" s="39">
        <v>0</v>
      </c>
      <c r="O107" s="51"/>
    </row>
    <row r="108" spans="1:15" ht="102.75" customHeight="1" x14ac:dyDescent="0.25">
      <c r="A108" s="18"/>
      <c r="B108" s="42" t="s">
        <v>303</v>
      </c>
      <c r="C108" s="65" t="s">
        <v>284</v>
      </c>
      <c r="D108" s="66"/>
      <c r="E108" s="67"/>
      <c r="F108" s="68" t="s">
        <v>285</v>
      </c>
      <c r="G108" s="77"/>
      <c r="H108" s="77"/>
      <c r="I108" s="77"/>
      <c r="J108" s="77"/>
      <c r="K108" s="78"/>
      <c r="L108" s="49">
        <v>0</v>
      </c>
      <c r="M108" s="49">
        <v>-171147</v>
      </c>
      <c r="N108" s="39">
        <v>0</v>
      </c>
      <c r="O108" s="51"/>
    </row>
    <row r="109" spans="1:15" ht="77.45" customHeight="1" x14ac:dyDescent="0.25">
      <c r="A109" s="18"/>
      <c r="B109" s="42" t="s">
        <v>304</v>
      </c>
      <c r="C109" s="74" t="s">
        <v>286</v>
      </c>
      <c r="D109" s="75"/>
      <c r="E109" s="76"/>
      <c r="F109" s="68" t="s">
        <v>281</v>
      </c>
      <c r="G109" s="77"/>
      <c r="H109" s="77"/>
      <c r="I109" s="77"/>
      <c r="J109" s="77"/>
      <c r="K109" s="78"/>
      <c r="L109" s="49">
        <v>0</v>
      </c>
      <c r="M109" s="49">
        <f>-2779513.73</f>
        <v>-2779513.73</v>
      </c>
      <c r="N109" s="39">
        <v>0</v>
      </c>
      <c r="O109" s="51"/>
    </row>
    <row r="110" spans="1:15" ht="23.25" customHeight="1" x14ac:dyDescent="0.25">
      <c r="A110" s="12"/>
      <c r="B110" s="42" t="s">
        <v>305</v>
      </c>
      <c r="C110" s="60"/>
      <c r="D110" s="61"/>
      <c r="E110" s="62"/>
      <c r="F110" s="60" t="s">
        <v>3</v>
      </c>
      <c r="G110" s="61"/>
      <c r="H110" s="61"/>
      <c r="I110" s="61"/>
      <c r="J110" s="61"/>
      <c r="K110" s="62"/>
      <c r="L110" s="37">
        <f>L60+L8</f>
        <v>1041740952.9200001</v>
      </c>
      <c r="M110" s="37">
        <f>M60+M8</f>
        <v>193217187.92000002</v>
      </c>
      <c r="N110" s="36">
        <f t="shared" si="1"/>
        <v>18.547527327058823</v>
      </c>
      <c r="O110" s="27"/>
    </row>
    <row r="111" spans="1:15" x14ac:dyDescent="0.2">
      <c r="L111" s="26"/>
      <c r="M111" s="3"/>
      <c r="N111" s="4"/>
    </row>
    <row r="112" spans="1:15" x14ac:dyDescent="0.2">
      <c r="L112" s="28"/>
    </row>
    <row r="113" spans="12:15" x14ac:dyDescent="0.2">
      <c r="L113" s="5"/>
      <c r="M113" s="126"/>
      <c r="N113" s="126"/>
      <c r="O113" s="126"/>
    </row>
    <row r="114" spans="12:15" x14ac:dyDescent="0.2">
      <c r="L114" s="35"/>
    </row>
    <row r="115" spans="12:15" x14ac:dyDescent="0.2">
      <c r="L115" s="6"/>
      <c r="M115" s="4"/>
    </row>
    <row r="116" spans="12:15" x14ac:dyDescent="0.2">
      <c r="L116" s="35"/>
    </row>
    <row r="117" spans="12:15" ht="18.75" customHeight="1" x14ac:dyDescent="0.2">
      <c r="L117" s="23"/>
    </row>
    <row r="118" spans="12:15" x14ac:dyDescent="0.2">
      <c r="L118" s="23"/>
    </row>
    <row r="119" spans="12:15" x14ac:dyDescent="0.2">
      <c r="L119" s="35"/>
    </row>
  </sheetData>
  <mergeCells count="225">
    <mergeCell ref="F57:K57"/>
    <mergeCell ref="F59:K59"/>
    <mergeCell ref="C59:E59"/>
    <mergeCell ref="C55:E55"/>
    <mergeCell ref="F55:K55"/>
    <mergeCell ref="C51:E51"/>
    <mergeCell ref="F78:K78"/>
    <mergeCell ref="C53:E53"/>
    <mergeCell ref="F53:K53"/>
    <mergeCell ref="C54:E54"/>
    <mergeCell ref="F54:K54"/>
    <mergeCell ref="F76:K76"/>
    <mergeCell ref="F61:K61"/>
    <mergeCell ref="C76:E76"/>
    <mergeCell ref="C57:E57"/>
    <mergeCell ref="C62:E62"/>
    <mergeCell ref="F62:K62"/>
    <mergeCell ref="C60:E60"/>
    <mergeCell ref="F60:K60"/>
    <mergeCell ref="O92:Q92"/>
    <mergeCell ref="O89:Q89"/>
    <mergeCell ref="C109:E109"/>
    <mergeCell ref="C100:E100"/>
    <mergeCell ref="F98:K98"/>
    <mergeCell ref="F101:K101"/>
    <mergeCell ref="F102:K102"/>
    <mergeCell ref="C101:E101"/>
    <mergeCell ref="C95:E95"/>
    <mergeCell ref="C94:E94"/>
    <mergeCell ref="C96:E96"/>
    <mergeCell ref="C91:E91"/>
    <mergeCell ref="F91:K91"/>
    <mergeCell ref="F109:K109"/>
    <mergeCell ref="F108:K108"/>
    <mergeCell ref="C105:E105"/>
    <mergeCell ref="F105:K105"/>
    <mergeCell ref="C103:E103"/>
    <mergeCell ref="F103:K103"/>
    <mergeCell ref="F104:K104"/>
    <mergeCell ref="C104:E104"/>
    <mergeCell ref="F97:K97"/>
    <mergeCell ref="M113:O113"/>
    <mergeCell ref="C69:E69"/>
    <mergeCell ref="O76:R76"/>
    <mergeCell ref="O87:Q87"/>
    <mergeCell ref="O84:R84"/>
    <mergeCell ref="O86:Q86"/>
    <mergeCell ref="O85:Q85"/>
    <mergeCell ref="F88:K88"/>
    <mergeCell ref="O91:R91"/>
    <mergeCell ref="C71:E71"/>
    <mergeCell ref="O88:Q88"/>
    <mergeCell ref="C84:E84"/>
    <mergeCell ref="C80:E80"/>
    <mergeCell ref="F75:K75"/>
    <mergeCell ref="C85:E85"/>
    <mergeCell ref="F94:K94"/>
    <mergeCell ref="C75:E75"/>
    <mergeCell ref="C99:E99"/>
    <mergeCell ref="F99:K99"/>
    <mergeCell ref="F83:K83"/>
    <mergeCell ref="F70:K70"/>
    <mergeCell ref="F69:K69"/>
    <mergeCell ref="F92:K92"/>
    <mergeCell ref="F73:K73"/>
    <mergeCell ref="C81:E81"/>
    <mergeCell ref="F81:K81"/>
    <mergeCell ref="C83:E83"/>
    <mergeCell ref="C63:E63"/>
    <mergeCell ref="C88:E88"/>
    <mergeCell ref="F86:K86"/>
    <mergeCell ref="C79:E79"/>
    <mergeCell ref="F71:K71"/>
    <mergeCell ref="F84:K84"/>
    <mergeCell ref="F80:K80"/>
    <mergeCell ref="C77:E77"/>
    <mergeCell ref="F77:K77"/>
    <mergeCell ref="C78:E78"/>
    <mergeCell ref="F79:K79"/>
    <mergeCell ref="C73:E73"/>
    <mergeCell ref="F72:K72"/>
    <mergeCell ref="F64:K64"/>
    <mergeCell ref="C64:E64"/>
    <mergeCell ref="C7:E7"/>
    <mergeCell ref="F32:K32"/>
    <mergeCell ref="F23:K23"/>
    <mergeCell ref="C70:E70"/>
    <mergeCell ref="F24:K24"/>
    <mergeCell ref="F25:K25"/>
    <mergeCell ref="F31:K31"/>
    <mergeCell ref="F27:K27"/>
    <mergeCell ref="C17:E17"/>
    <mergeCell ref="C35:E35"/>
    <mergeCell ref="C45:E45"/>
    <mergeCell ref="C19:E19"/>
    <mergeCell ref="C43:E43"/>
    <mergeCell ref="C31:E31"/>
    <mergeCell ref="C52:E52"/>
    <mergeCell ref="F52:K52"/>
    <mergeCell ref="C61:E61"/>
    <mergeCell ref="C56:E56"/>
    <mergeCell ref="C9:E9"/>
    <mergeCell ref="F11:K11"/>
    <mergeCell ref="F50:K50"/>
    <mergeCell ref="F15:K15"/>
    <mergeCell ref="F33:K33"/>
    <mergeCell ref="F47:K47"/>
    <mergeCell ref="F8:K8"/>
    <mergeCell ref="C11:E11"/>
    <mergeCell ref="C12:E12"/>
    <mergeCell ref="C20:E20"/>
    <mergeCell ref="C24:E24"/>
    <mergeCell ref="C10:E10"/>
    <mergeCell ref="F12:K12"/>
    <mergeCell ref="F10:K10"/>
    <mergeCell ref="C16:E16"/>
    <mergeCell ref="F16:K16"/>
    <mergeCell ref="C33:E33"/>
    <mergeCell ref="F39:K39"/>
    <mergeCell ref="F17:K17"/>
    <mergeCell ref="F19:K19"/>
    <mergeCell ref="C26:E26"/>
    <mergeCell ref="C36:E36"/>
    <mergeCell ref="F21:K21"/>
    <mergeCell ref="C27:E27"/>
    <mergeCell ref="F26:K26"/>
    <mergeCell ref="C25:E25"/>
    <mergeCell ref="C22:E22"/>
    <mergeCell ref="C37:E37"/>
    <mergeCell ref="F37:K37"/>
    <mergeCell ref="C18:E18"/>
    <mergeCell ref="F18:K18"/>
    <mergeCell ref="C28:E28"/>
    <mergeCell ref="F28:K28"/>
    <mergeCell ref="C29:E29"/>
    <mergeCell ref="F29:K29"/>
    <mergeCell ref="C30:E30"/>
    <mergeCell ref="F30:K30"/>
    <mergeCell ref="F36:K36"/>
    <mergeCell ref="C38:E38"/>
    <mergeCell ref="F38:K38"/>
    <mergeCell ref="F40:K40"/>
    <mergeCell ref="F41:K41"/>
    <mergeCell ref="F45:K45"/>
    <mergeCell ref="C42:E42"/>
    <mergeCell ref="C41:E41"/>
    <mergeCell ref="F48:K48"/>
    <mergeCell ref="F44:K44"/>
    <mergeCell ref="F42:K42"/>
    <mergeCell ref="F46:K46"/>
    <mergeCell ref="C46:E46"/>
    <mergeCell ref="C47:E47"/>
    <mergeCell ref="C48:E48"/>
    <mergeCell ref="L5:L6"/>
    <mergeCell ref="C34:E34"/>
    <mergeCell ref="F34:K34"/>
    <mergeCell ref="C13:E13"/>
    <mergeCell ref="C14:E14"/>
    <mergeCell ref="C15:E15"/>
    <mergeCell ref="C32:E32"/>
    <mergeCell ref="O90:Q90"/>
    <mergeCell ref="F90:K90"/>
    <mergeCell ref="C89:E89"/>
    <mergeCell ref="C44:E44"/>
    <mergeCell ref="C74:E74"/>
    <mergeCell ref="F89:K89"/>
    <mergeCell ref="F63:K63"/>
    <mergeCell ref="C68:E68"/>
    <mergeCell ref="C86:E86"/>
    <mergeCell ref="C87:E87"/>
    <mergeCell ref="F51:K51"/>
    <mergeCell ref="F74:K74"/>
    <mergeCell ref="F49:K49"/>
    <mergeCell ref="C58:E58"/>
    <mergeCell ref="F58:K58"/>
    <mergeCell ref="F35:K35"/>
    <mergeCell ref="F56:K56"/>
    <mergeCell ref="L1:M1"/>
    <mergeCell ref="F68:K68"/>
    <mergeCell ref="F13:K13"/>
    <mergeCell ref="A3:M3"/>
    <mergeCell ref="M5:M6"/>
    <mergeCell ref="L2:N2"/>
    <mergeCell ref="N5:N6"/>
    <mergeCell ref="F43:K43"/>
    <mergeCell ref="F14:K14"/>
    <mergeCell ref="B5:B6"/>
    <mergeCell ref="F5:K6"/>
    <mergeCell ref="F7:K7"/>
    <mergeCell ref="C8:E8"/>
    <mergeCell ref="C5:E6"/>
    <mergeCell ref="F22:K22"/>
    <mergeCell ref="F20:K20"/>
    <mergeCell ref="C23:E23"/>
    <mergeCell ref="F9:K9"/>
    <mergeCell ref="C65:E65"/>
    <mergeCell ref="F65:K65"/>
    <mergeCell ref="C66:E66"/>
    <mergeCell ref="F66:K66"/>
    <mergeCell ref="C49:E49"/>
    <mergeCell ref="C50:E50"/>
    <mergeCell ref="C110:E110"/>
    <mergeCell ref="F110:K110"/>
    <mergeCell ref="C67:E67"/>
    <mergeCell ref="F67:K67"/>
    <mergeCell ref="F96:K96"/>
    <mergeCell ref="C90:E90"/>
    <mergeCell ref="F85:K85"/>
    <mergeCell ref="F95:K95"/>
    <mergeCell ref="C102:E102"/>
    <mergeCell ref="F100:K100"/>
    <mergeCell ref="F87:K87"/>
    <mergeCell ref="C97:E97"/>
    <mergeCell ref="C98:E98"/>
    <mergeCell ref="C92:E92"/>
    <mergeCell ref="C82:E82"/>
    <mergeCell ref="F82:K82"/>
    <mergeCell ref="C93:E93"/>
    <mergeCell ref="F93:K93"/>
    <mergeCell ref="C72:E72"/>
    <mergeCell ref="C106:E106"/>
    <mergeCell ref="F106:K106"/>
    <mergeCell ref="C107:E107"/>
    <mergeCell ref="F107:K107"/>
    <mergeCell ref="C108:E108"/>
  </mergeCells>
  <phoneticPr fontId="0" type="noConversion"/>
  <pageMargins left="0.78740157480314965" right="0" top="1.1811023622047245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2024-04-20T04:37:21Z</cp:lastPrinted>
  <dcterms:created xsi:type="dcterms:W3CDTF">1996-10-08T23:32:33Z</dcterms:created>
  <dcterms:modified xsi:type="dcterms:W3CDTF">2024-04-23T04:16:35Z</dcterms:modified>
</cp:coreProperties>
</file>