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20730" windowHeight="9675"/>
  </bookViews>
  <sheets>
    <sheet name="приложение 1" sheetId="62" r:id="rId1"/>
  </sheets>
  <definedNames>
    <definedName name="_xlnm.Print_Area" localSheetId="0">'приложение 1'!$A$1:$N$131</definedName>
  </definedNames>
  <calcPr calcId="124519"/>
</workbook>
</file>

<file path=xl/calcChain.xml><?xml version="1.0" encoding="utf-8"?>
<calcChain xmlns="http://schemas.openxmlformats.org/spreadsheetml/2006/main">
  <c r="M68" i="62"/>
  <c r="L68"/>
  <c r="N115"/>
  <c r="N116"/>
  <c r="M115"/>
  <c r="L115"/>
  <c r="L116"/>
  <c r="M105"/>
  <c r="M102"/>
  <c r="M111"/>
  <c r="M81"/>
  <c r="M101"/>
  <c r="M110"/>
  <c r="M89"/>
  <c r="N108"/>
  <c r="M82"/>
  <c r="M88"/>
  <c r="L105"/>
  <c r="L92"/>
  <c r="M98"/>
  <c r="M86"/>
  <c r="M78"/>
  <c r="M70"/>
  <c r="L70"/>
  <c r="M75"/>
  <c r="L75"/>
  <c r="M76"/>
  <c r="M72"/>
  <c r="M60"/>
  <c r="M44"/>
  <c r="M37"/>
  <c r="M35"/>
  <c r="M33"/>
  <c r="M32"/>
  <c r="M27"/>
  <c r="N27"/>
  <c r="L27"/>
  <c r="M26"/>
  <c r="M24"/>
  <c r="M23"/>
  <c r="M21"/>
  <c r="M18"/>
  <c r="M15"/>
  <c r="M14"/>
  <c r="M10"/>
  <c r="M112" l="1"/>
  <c r="L112"/>
  <c r="N107"/>
  <c r="M106"/>
  <c r="N106" s="1"/>
  <c r="M49"/>
  <c r="M39"/>
  <c r="M48" l="1"/>
  <c r="M87"/>
  <c r="L87"/>
  <c r="M125"/>
  <c r="M124"/>
  <c r="M123"/>
  <c r="M122"/>
  <c r="M117"/>
  <c r="L117"/>
  <c r="N111"/>
  <c r="N94"/>
  <c r="M80"/>
  <c r="L80"/>
  <c r="N83"/>
  <c r="N84"/>
  <c r="L78"/>
  <c r="L48"/>
  <c r="N56"/>
  <c r="N57"/>
  <c r="N51"/>
  <c r="N52"/>
  <c r="N53"/>
  <c r="N58"/>
  <c r="N60"/>
  <c r="N61"/>
  <c r="N63"/>
  <c r="N64"/>
  <c r="N65"/>
  <c r="N67"/>
  <c r="N50"/>
  <c r="M31"/>
  <c r="L31"/>
  <c r="L14"/>
  <c r="L10"/>
  <c r="M120" l="1"/>
  <c r="N78"/>
  <c r="N10"/>
  <c r="N11"/>
  <c r="N14"/>
  <c r="N15"/>
  <c r="N17"/>
  <c r="N18"/>
  <c r="N21"/>
  <c r="N23"/>
  <c r="N24"/>
  <c r="N26"/>
  <c r="N34"/>
  <c r="N35"/>
  <c r="N37"/>
  <c r="N39"/>
  <c r="N40"/>
  <c r="N41"/>
  <c r="N47"/>
  <c r="N74"/>
  <c r="N82"/>
  <c r="N88"/>
  <c r="N89"/>
  <c r="N90"/>
  <c r="N91"/>
  <c r="N95"/>
  <c r="N96"/>
  <c r="N97"/>
  <c r="N98"/>
  <c r="N99"/>
  <c r="N102"/>
  <c r="N110"/>
  <c r="M77"/>
  <c r="L120"/>
  <c r="N104"/>
  <c r="N101"/>
  <c r="N92"/>
  <c r="N86"/>
  <c r="N79"/>
  <c r="N72"/>
  <c r="N46"/>
  <c r="N44"/>
  <c r="M38"/>
  <c r="L38"/>
  <c r="N33"/>
  <c r="M13"/>
  <c r="M12" s="1"/>
  <c r="L9"/>
  <c r="M45"/>
  <c r="M43"/>
  <c r="M25"/>
  <c r="M20"/>
  <c r="M36"/>
  <c r="M73"/>
  <c r="M71"/>
  <c r="M9"/>
  <c r="N9" l="1"/>
  <c r="N105"/>
  <c r="N38"/>
  <c r="N81"/>
  <c r="N32"/>
  <c r="L30"/>
  <c r="M103"/>
  <c r="M30"/>
  <c r="M100"/>
  <c r="M22"/>
  <c r="M42"/>
  <c r="M85" l="1"/>
  <c r="N80"/>
  <c r="L77"/>
  <c r="N30"/>
  <c r="N31"/>
  <c r="M19"/>
  <c r="M8" s="1"/>
  <c r="N48"/>
  <c r="N93"/>
  <c r="L36"/>
  <c r="N36" s="1"/>
  <c r="L25"/>
  <c r="N25" s="1"/>
  <c r="L22"/>
  <c r="N22" s="1"/>
  <c r="L20"/>
  <c r="N20" s="1"/>
  <c r="M69" l="1"/>
  <c r="M126"/>
  <c r="N77"/>
  <c r="L71"/>
  <c r="N71" s="1"/>
  <c r="L100"/>
  <c r="L45"/>
  <c r="N45" s="1"/>
  <c r="L43"/>
  <c r="N43" s="1"/>
  <c r="L73"/>
  <c r="N73" s="1"/>
  <c r="L13"/>
  <c r="L19"/>
  <c r="N19" s="1"/>
  <c r="N87"/>
  <c r="N100" l="1"/>
  <c r="L85"/>
  <c r="L12"/>
  <c r="N13"/>
  <c r="L103"/>
  <c r="N103" s="1"/>
  <c r="N70"/>
  <c r="L42"/>
  <c r="N42" s="1"/>
  <c r="N12" l="1"/>
  <c r="L8"/>
  <c r="L69"/>
  <c r="N69" s="1"/>
  <c r="N85"/>
  <c r="N68" l="1"/>
  <c r="N8"/>
  <c r="L126" l="1"/>
  <c r="N126" s="1"/>
</calcChain>
</file>

<file path=xl/sharedStrings.xml><?xml version="1.0" encoding="utf-8"?>
<sst xmlns="http://schemas.openxmlformats.org/spreadsheetml/2006/main" count="374" uniqueCount="351">
  <si>
    <t xml:space="preserve">000 1 05 00000 00 0000 000 </t>
  </si>
  <si>
    <t>НАЛОГИ НА СОВОКУПНЫЙ ДОХОД</t>
  </si>
  <si>
    <t>БЕЗВОЗМЕЗДНЫЕ ПОСТУПЛЕНИЯ</t>
  </si>
  <si>
    <t>000 2 02 00000 00 0000 000</t>
  </si>
  <si>
    <t>ИТОГО ДОХОДОВ</t>
  </si>
  <si>
    <t>ПЛАТЕЖИ ПРИ ПОЛЬЗОВАНИИ ПРИРОДНЫМИ РЕСУРСАМИ</t>
  </si>
  <si>
    <t>Плата за негативное воздействие на окружающую среду</t>
  </si>
  <si>
    <t>исполнение</t>
  </si>
  <si>
    <t>НАЛОГИ НА ИМУЩЕСТВО</t>
  </si>
  <si>
    <t>000 1 00 00000 00 0000 000</t>
  </si>
  <si>
    <t>000 1 01 00000 00 0000 000</t>
  </si>
  <si>
    <t>Налог на доходы физических лиц</t>
  </si>
  <si>
    <t>000 1 06 00000 00 0000 000</t>
  </si>
  <si>
    <t>Земельный налог</t>
  </si>
  <si>
    <t>000 1 08 00000 00 0000 000</t>
  </si>
  <si>
    <t>000 1 11 00000 00 0000 000</t>
  </si>
  <si>
    <t xml:space="preserve">000 1 16 00000 00 0000 000 </t>
  </si>
  <si>
    <t>000 2 00 00000 00 0000 000</t>
  </si>
  <si>
    <t xml:space="preserve">000 1 13 00000 00 0000 000  </t>
  </si>
  <si>
    <t>000 1 14 00000 00 0000 000</t>
  </si>
  <si>
    <t>за июнь 06</t>
  </si>
  <si>
    <t>Налог на имущество физических лиц</t>
  </si>
  <si>
    <t>ДОХОДЫ ОТ ИСПОЛЬЗОВАНИЯ ИМУЩЕСТВА,НАХОДЯЩЕГОСЯ В ГОСУДАРСТВЕННОЙ И МУНИЦИПАЛЬНОЙ СОБСТВЕННОСТИ</t>
  </si>
  <si>
    <t>Доходы ,получаемые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</si>
  <si>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</si>
  <si>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Код классификации доходов бюджета</t>
  </si>
  <si>
    <t>Наименование доходов бюджета</t>
  </si>
  <si>
    <t>НАЛОГОВЫЕ И НЕНАЛОГОВЫЕ ДОХОДЫ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</si>
  <si>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</si>
  <si>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</si>
  <si>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</si>
  <si>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Субвенции на осуществление государственного полномочия Свердловской области по хранению, комплектованию.учету и использованию архивных документов, относящихся к государственной  собственности Свердловской области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</si>
  <si>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</si>
  <si>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</t>
  </si>
  <si>
    <t>2</t>
  </si>
  <si>
    <t>3</t>
  </si>
  <si>
    <t>5</t>
  </si>
  <si>
    <t>7</t>
  </si>
  <si>
    <t>8</t>
  </si>
  <si>
    <t>10</t>
  </si>
  <si>
    <t>11</t>
  </si>
  <si>
    <t>12</t>
  </si>
  <si>
    <t>13</t>
  </si>
  <si>
    <t>14</t>
  </si>
  <si>
    <t>15</t>
  </si>
  <si>
    <t>18</t>
  </si>
  <si>
    <t>19</t>
  </si>
  <si>
    <t>24</t>
  </si>
  <si>
    <t>26</t>
  </si>
  <si>
    <t>27</t>
  </si>
  <si>
    <t>28</t>
  </si>
  <si>
    <t>30</t>
  </si>
  <si>
    <t>31</t>
  </si>
  <si>
    <t>32</t>
  </si>
  <si>
    <t>34</t>
  </si>
  <si>
    <t>35</t>
  </si>
  <si>
    <t>38</t>
  </si>
  <si>
    <t>39</t>
  </si>
  <si>
    <t>45</t>
  </si>
  <si>
    <t>46</t>
  </si>
  <si>
    <t>50</t>
  </si>
  <si>
    <t>54</t>
  </si>
  <si>
    <t>63</t>
  </si>
  <si>
    <t>номер строки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</si>
  <si>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</si>
  <si>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25</t>
  </si>
  <si>
    <t>ШТРАФЫ, САНКЦИИ, ВОЗМЕЩЕНИЕ УЩЕРБА</t>
  </si>
  <si>
    <t>Налог, взимаемый в связи с применением патентной системы налогообложения, зачисляемый в бюджеты городских округов</t>
  </si>
  <si>
    <t>НАЛОГИ  НА  ТОВАРЫ   (РАБОТЫ,   УСЛУГИ), РЕАЛИЗУЕМЫЕ  НА  ТЕРРИТОРИИ   РОССИЙСКОЙ ФЕДЕРАЦИИ</t>
  </si>
  <si>
    <t xml:space="preserve">Единый налог на вмененный доход для отдельных видов деятельности </t>
  </si>
  <si>
    <t xml:space="preserve">000 1 12 00000 00 0000 000 </t>
  </si>
  <si>
    <t>6</t>
  </si>
  <si>
    <t>64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</si>
  <si>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</si>
  <si>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4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</si>
  <si>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</si>
  <si>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предоставлению  гражданам, проживающим на территории Свердловской области,меры социальной поддержки по частичному освобождению от платы за коммунальные услуги</t>
  </si>
  <si>
    <t>Субвенция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</si>
  <si>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182 1 01 02000 01 0000 110</t>
  </si>
  <si>
    <t xml:space="preserve">100 1 03 00000 00 0000 000   </t>
  </si>
  <si>
    <t>182 1 05 02000 02 0000 110</t>
  </si>
  <si>
    <t>182 1 05 04010 02 0000 110</t>
  </si>
  <si>
    <t>182 1 06 01000 00 0000 110</t>
  </si>
  <si>
    <t>182 1 06 01020 04 0000 110</t>
  </si>
  <si>
    <t>182 1 06 06000 00 0000 110</t>
  </si>
  <si>
    <t>182 1 08 03010 01 0000 110</t>
  </si>
  <si>
    <t>901 1 11 05000 00 0000 120</t>
  </si>
  <si>
    <t>901 1 11 05010 00 0000 120</t>
  </si>
  <si>
    <t xml:space="preserve">901 1 11 05070 00 0000 120   </t>
  </si>
  <si>
    <t>048 1 12 01000 01 0000 120</t>
  </si>
  <si>
    <t>901 1 14 02043 04 0000 410</t>
  </si>
  <si>
    <t>901 1 14 06000 00 0000 430</t>
  </si>
  <si>
    <t>901 1 14 06010 00 0000 430</t>
  </si>
  <si>
    <t>901 1 11 07014 04 0000 120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</si>
  <si>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</si>
  <si>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</si>
  <si>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</si>
  <si>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Субвенции бюджетам городских округов на выполнение передаваемых полномочий субъектов  Российской Федерации , в том числе:</t>
  </si>
  <si>
    <t>Прочие субвенции бюджетам городских округов, в том числе:</t>
  </si>
  <si>
    <t>Прочие субсидии бюджетам городских округов, в том числе: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</si>
  <si>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</si>
  <si>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</si>
  <si>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</si>
  <si>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</si>
  <si>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</si>
  <si>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182 1 06 06032 04 0000 110</t>
  </si>
  <si>
    <t>182 1 06 06042 04 0000 110</t>
  </si>
  <si>
    <t>65</t>
  </si>
  <si>
    <t>182 1 05 01000 00 0000 110</t>
  </si>
  <si>
    <t>Налог, взимаемый в связи с применением упрощенной системы налогообложения</t>
  </si>
  <si>
    <t>182 1 05 01010 01 0000 110</t>
  </si>
  <si>
    <t>Налог, взимаемый с налогоплательщиков, выбравших в качестве объекта налогообложения доходы</t>
  </si>
  <si>
    <t>182 1 05 01020 01 0000 110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</si>
  <si>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</si>
  <si>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16</t>
  </si>
  <si>
    <t>17</t>
  </si>
  <si>
    <t>47</t>
  </si>
  <si>
    <t>52</t>
  </si>
  <si>
    <t>66</t>
  </si>
  <si>
    <t>67</t>
  </si>
  <si>
    <t>182 1 05 03010 01 0000 110</t>
  </si>
  <si>
    <t>Единый сельскохозяйственный налог</t>
  </si>
  <si>
    <t xml:space="preserve">Прочие доходы от компенсации затрат  бюджетов городских округов </t>
  </si>
  <si>
    <t>901 1 13 02994 04 0000 130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</si>
  <si>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</si>
  <si>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</si>
  <si>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</si>
  <si>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</si>
  <si>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</si>
  <si>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государственного полномочия Свердловской области по созданию административных комиссий</t>
  </si>
  <si>
    <t>37</t>
  </si>
  <si>
    <t>48</t>
  </si>
  <si>
    <t>58</t>
  </si>
  <si>
    <t>62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</si>
  <si>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</si>
  <si>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000 2 02 10000 00 0000 150</t>
  </si>
  <si>
    <t>000 2 02 29999 04 0000 150</t>
  </si>
  <si>
    <t>906 2 02 29999 04 0000 150</t>
  </si>
  <si>
    <t>000 2 02 30000 00 0000 150</t>
  </si>
  <si>
    <t>901 2 02 30022 04 0000 150</t>
  </si>
  <si>
    <t>000 2 02 30024 04 0000 150</t>
  </si>
  <si>
    <t>901 2 02 30024 04 0000 150</t>
  </si>
  <si>
    <t>906 2 02 30024 04 0000 150</t>
  </si>
  <si>
    <t>901 2 02 35118 04 0000 150</t>
  </si>
  <si>
    <t>901 2 02 35120 04 0000 150</t>
  </si>
  <si>
    <t>901 2 02 35250 04 0000 150</t>
  </si>
  <si>
    <t>000 2 02 39999 04 0000 150</t>
  </si>
  <si>
    <t>906 2 02 39999 04 0000 150</t>
  </si>
  <si>
    <t>68</t>
  </si>
  <si>
    <t>901 1 11 09040 00 0000 120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</si>
  <si>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</si>
  <si>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906 1 13 02994 04 0000 130</t>
  </si>
  <si>
    <t>901 1 14 06020 00 0000 430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</si>
  <si>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</si>
  <si>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901 1 16 02020 02 0000 140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</si>
  <si>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</si>
  <si>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</si>
  <si>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</si>
  <si>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на выравнивание бюджетной обеспеченности</t>
  </si>
  <si>
    <t>000 2 02 15001 00 0000 150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</si>
  <si>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</si>
  <si>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</si>
  <si>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</si>
  <si>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</t>
  </si>
  <si>
    <t>29</t>
  </si>
  <si>
    <t>40</t>
  </si>
  <si>
    <t>41</t>
  </si>
  <si>
    <t>42</t>
  </si>
  <si>
    <t>43</t>
  </si>
  <si>
    <t>44</t>
  </si>
  <si>
    <t>49</t>
  </si>
  <si>
    <t>51</t>
  </si>
  <si>
    <t>53</t>
  </si>
  <si>
    <t>НАЛОГИ НА ПРИБЫЛЬ, ДОХОДЫ</t>
  </si>
  <si>
    <t>71</t>
  </si>
  <si>
    <t>919 2 02 15001 04 0000 150</t>
  </si>
  <si>
    <t>919 2 02 15002 04 0000 150</t>
  </si>
  <si>
    <t>901 1 14 02000 00 0000 000</t>
  </si>
  <si>
    <t>Дотации бюджетам городских округов на выравнивание бюджетной обеспеченности</t>
  </si>
  <si>
    <t>000  2 02 20000 00 0000 150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</si>
  <si>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</si>
  <si>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в рублях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</si>
  <si>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</si>
  <si>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</si>
  <si>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901 2 19 60010 04 0000 150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</si>
  <si>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</si>
  <si>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906 2 19 60010 04 0000 150</t>
  </si>
  <si>
    <t xml:space="preserve">Приложение № 1 </t>
  </si>
  <si>
    <t xml:space="preserve">Уточненные назначения </t>
  </si>
  <si>
    <t xml:space="preserve">Исполнение </t>
  </si>
  <si>
    <t xml:space="preserve"> Процент исполнения,%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</si>
  <si>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</si>
  <si>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</si>
  <si>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</si>
  <si>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</si>
  <si>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</si>
  <si>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</si>
  <si>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</si>
  <si>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</si>
  <si>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</si>
  <si>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</si>
  <si>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</si>
  <si>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</si>
  <si>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Доходы от продажи земельных участков, государственная собственность на которые не разграничена</t>
  </si>
  <si>
    <t>901 2 02 35462 04 0000 150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</si>
  <si>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</si>
  <si>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000 2 02 40000 00 0000 150</t>
  </si>
  <si>
    <t>Иные межбюджетные трансферты</t>
  </si>
  <si>
    <t>000 2 02 49999 04 0000 150</t>
  </si>
  <si>
    <t>Прочие межбюджетные трансферты, передаваемые бюджетам городских округов, в том числе:</t>
  </si>
  <si>
    <t>906 2 02 49999 04 0000 150</t>
  </si>
  <si>
    <t xml:space="preserve">  Прочие доходы от компенсации затрат бюджетов городских округов</t>
  </si>
  <si>
    <t>019 1 16 01070 01 0000 140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</si>
  <si>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</si>
  <si>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019 1 16 01140 01 0000 140</t>
  </si>
  <si>
    <t>019 1 16 01200 01 0000 140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</si>
  <si>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</si>
  <si>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</si>
  <si>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037 1 16 01050 01 0000 140</t>
  </si>
  <si>
    <t>037 1 16 01060 01 0000 140</t>
  </si>
  <si>
    <t>037 1 16 01200 01 0000 140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</si>
  <si>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</si>
  <si>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</si>
  <si>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037 1 16 10123 01 0000 140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</si>
  <si>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</si>
  <si>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182 1 16 10129 01 0000 140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</si>
  <si>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</si>
  <si>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72</t>
  </si>
  <si>
    <t>79</t>
  </si>
  <si>
    <t>80</t>
  </si>
  <si>
    <t>81</t>
  </si>
  <si>
    <t>82</t>
  </si>
  <si>
    <t>85</t>
  </si>
  <si>
    <t>87</t>
  </si>
  <si>
    <t>101</t>
  </si>
  <si>
    <t>102</t>
  </si>
  <si>
    <t>103</t>
  </si>
  <si>
    <t>104</t>
  </si>
  <si>
    <t>915 1 13 02994 04 0000 130</t>
  </si>
  <si>
    <t>019 1 16 01150 01 0000 140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</si>
  <si>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</si>
  <si>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019 1 16 01060 01 0000 140</t>
  </si>
  <si>
    <t>906 2 02 45303 04 0000 150</t>
  </si>
  <si>
    <t xml:space="preserve">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</si>
  <si>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</si>
  <si>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</si>
  <si>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019 1 16 01170 01 0000 140</t>
  </si>
  <si>
    <t>019 1 16 01130 01 0000 140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</si>
  <si>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</si>
  <si>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045 1 16 11050 01 0000 140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</si>
  <si>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</si>
  <si>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076 1 16 10123 01 0041 140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</si>
  <si>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</si>
  <si>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</si>
  <si>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906 2 19 25304 04 0000 150</t>
  </si>
  <si>
    <t>906 2 19 45303 04 0000 150</t>
  </si>
  <si>
    <t xml:space="preserve"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</t>
  </si>
  <si>
    <t>9</t>
  </si>
  <si>
    <t>21</t>
  </si>
  <si>
    <t>22</t>
  </si>
  <si>
    <t>33</t>
  </si>
  <si>
    <t>36</t>
  </si>
  <si>
    <t>61</t>
  </si>
  <si>
    <t>75</t>
  </si>
  <si>
    <t>76</t>
  </si>
  <si>
    <t>77</t>
  </si>
  <si>
    <t>78</t>
  </si>
  <si>
    <t>83</t>
  </si>
  <si>
    <t>84</t>
  </si>
  <si>
    <t>86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</si>
  <si>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</si>
  <si>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</si>
  <si>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</si>
  <si>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019 1 16 01190 01 0000 140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</si>
  <si>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</si>
  <si>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037 1 16 01070 01 0000 140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</si>
  <si>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</si>
  <si>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</si>
  <si>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908 2 02 25519 04 0000 150</t>
  </si>
  <si>
    <t>Субсидии бюджетам городских округов на поддержку отрасли культуры</t>
  </si>
  <si>
    <t>Субсидии на осуществление мероприятий по обеспечению питанием обучающихся в муниципальных общеобразовательных организациях</t>
  </si>
  <si>
    <t>Субсидии на осуществление мероприятий по обеспечению организации отдыха детей в каникулярное время, включая мероприятия 
по обеспечению безопасности их жизни и здоровья</t>
  </si>
  <si>
    <t>908 2 02 29999 04 0000 150</t>
  </si>
  <si>
    <t>Субсидии на информатизацию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</si>
  <si>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>915 2 02 29999 04 0000 150</t>
  </si>
  <si>
    <t>Реализация мероприятий по поэтапному внедрению Всероссийского физкультурно-спортивного комплекса "Готов к труду и обороне" (ГТО)</t>
  </si>
  <si>
    <t>Субвенции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</si>
  <si>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 xml:space="preserve">на обеспечение меры социальной поддержки по бесплатному получению художественного образования  в муниципальных  организациях 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 </t>
  </si>
  <si>
    <t>000 2 18 00000 00 0000 000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</si>
  <si>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целевой назначение, прошлых лет</t>
  </si>
  <si>
    <t>906 2 18 04010 04 0000 150</t>
  </si>
  <si>
    <t xml:space="preserve"> Доходы бюджетов городских округов от возврата бюджетными учреждениями остатков субсидий прошлых лет</t>
  </si>
  <si>
    <t>906 2 18 04020 04 0000 150</t>
  </si>
  <si>
    <t xml:space="preserve"> Доходы бюджетов городских округов от возврата автономными учреждениями остатков субсидий прошлых лет</t>
  </si>
  <si>
    <t>901 2 19 35250 04 0000 150</t>
  </si>
  <si>
    <t xml:space="preserve">  Возврат остатков субвенций на оплату жилищно-коммунальных услуг отдельным категориям граждан из бюджетов городских округов</t>
  </si>
  <si>
    <t>23</t>
  </si>
  <si>
    <t>55</t>
  </si>
  <si>
    <t>56</t>
  </si>
  <si>
    <t>57</t>
  </si>
  <si>
    <t>59</t>
  </si>
  <si>
    <t>60</t>
  </si>
  <si>
    <t>69</t>
  </si>
  <si>
    <t>70</t>
  </si>
  <si>
    <t>73</t>
  </si>
  <si>
    <t>74</t>
  </si>
  <si>
    <t>91</t>
  </si>
  <si>
    <t>Налог на имущество физических лиц, взимаемый по ставкам,  применяемым к объектам налогообложения в границах  городских округов</t>
  </si>
  <si>
    <t>ЗАДОЛЖЕННОСТЬ И ПЕРЕРАСЧЕТЫ ПО ОТМЕНЕННЫМ НАЛОГАМ, СБОРАМ И ИНЫМ ОБЯЗАТЕЛЬНЫМ ПЛАТЕЖАМ</t>
  </si>
  <si>
    <t>000 1 09 00000 00 0000 000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</si>
  <si>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</si>
  <si>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019 1 16 01050 01 0000 140</t>
  </si>
  <si>
    <t>901 2 02 49999 04 0000 150</t>
  </si>
  <si>
    <t>на выполнение работ по объекту "Свердловская область, г.Нижняя Салда, ул.Фрунзе - ул.Ленина - ул.Карла  Маркса. Участок трубопровода теплоснабжения административных зданий"  (из резервного фонда Правительства Свердловской области)</t>
  </si>
  <si>
    <t>на выполнение работ по объекту "Теплоснабжение здания МБОУ СОШ № 10 по адресу: ул. Фрунзе, д. 11 г. Нижняя Салда"  (из резервного фонда Правительства Свердловской области)</t>
  </si>
  <si>
    <t>БЕЗВОЗМЕЗДНЫЕ ПОСТУПЛЕНИЯ ОТ ГОСУДАРСТВЕННЫХ (МУНИЦИПАЛЬНЫХ) ОРГАНИЗАЦИЙ</t>
  </si>
  <si>
    <t>000 2 03 00000 00 0000 000</t>
  </si>
  <si>
    <t>Прочие безвозмездные поступления от государственных (муниципальных) организаций в бюджеты городских округов</t>
  </si>
  <si>
    <t>908  2 03 04099 04 0000 150</t>
  </si>
  <si>
    <t>901 2 03 04099 04 0000 150</t>
  </si>
  <si>
    <t>105</t>
  </si>
  <si>
    <t>106</t>
  </si>
  <si>
    <t>107</t>
  </si>
  <si>
    <t>108</t>
  </si>
  <si>
    <t>109</t>
  </si>
  <si>
    <t>110</t>
  </si>
  <si>
    <t>111</t>
  </si>
  <si>
    <t>112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</si>
  <si>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</si>
  <si>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к постановлению администрации                            городского округа Нижняя Салда                                                                      от ________________  № _________                                   "Об утверждении отчета об исполнении бюджета городского округа Нижняя Салда                                                      за  9 месяцев 2022 года"</t>
  </si>
  <si>
    <t xml:space="preserve">Свод доходов бюджета городского округа Нижняя Салда за 9 месяцев  2022 года         </t>
  </si>
  <si>
    <t>182 1 09 07032 04 0000 110</t>
  </si>
  <si>
    <t>182 1 09 04052 04 0000 110</t>
  </si>
  <si>
    <t xml:space="preserve"> Земельный налог (по обязательствам, возникшим до 1 января 2006 года), мобилизуемый на территориях городских округов</t>
  </si>
  <si>
    <t>000 2 02 16549 00 0000 150</t>
  </si>
  <si>
    <t>Дотации (гранты) бюджетам за достижение показателей деятельности органов местного самоуправления</t>
  </si>
  <si>
    <t xml:space="preserve">901 2 02 16549 04 0000 150 </t>
  </si>
  <si>
    <t>Дотации (гранты) бюджетам городских округов за достижение показателей деятельности органов местного самоуправления</t>
  </si>
  <si>
    <t>на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 в 2022 году</t>
  </si>
  <si>
    <t>на организацию электро-, тепло-, газо- и водоснабжения населения, водоотведения,снабжения населения топливом</t>
  </si>
  <si>
    <t>000 2 07 00000 00 0000 000</t>
  </si>
  <si>
    <t>901 2 07 04000 04 0000 150</t>
  </si>
  <si>
    <t>Прочие безвозмездные поступления</t>
  </si>
  <si>
    <t>Прочие безвозмездные поступления в бюджеты городских округов</t>
  </si>
  <si>
    <t>113</t>
  </si>
  <si>
    <t>114</t>
  </si>
  <si>
    <t>115</t>
  </si>
  <si>
    <t>116</t>
  </si>
  <si>
    <t>117</t>
  </si>
  <si>
    <t>118</t>
  </si>
  <si>
    <t>119</t>
  </si>
</sst>
</file>

<file path=xl/styles.xml><?xml version="1.0" encoding="utf-8"?>
<styleSheet xmlns="http://schemas.openxmlformats.org/spreadsheetml/2006/main">
  <numFmts count="2">
    <numFmt numFmtId="164" formatCode="000000"/>
    <numFmt numFmtId="165" formatCode="#,##0.00_р_."/>
  </numFmts>
  <fonts count="21">
    <font>
      <sz val="10"/>
      <name val="Arial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8"/>
      <color rgb="FF000000"/>
      <name val="Arial Cyr"/>
    </font>
    <font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sz val="11"/>
      <name val="Liberation Serif"/>
      <family val="1"/>
      <charset val="204"/>
    </font>
    <font>
      <b/>
      <sz val="14"/>
      <name val="Liberation Serif"/>
      <family val="1"/>
      <charset val="204"/>
    </font>
    <font>
      <i/>
      <sz val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i/>
      <sz val="12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4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/>
    <xf numFmtId="9" fontId="1" fillId="0" borderId="0" applyFont="0" applyFill="0" applyBorder="0" applyAlignment="0" applyProtection="0"/>
    <xf numFmtId="4" fontId="8" fillId="0" borderId="14">
      <alignment horizontal="right" shrinkToFit="1"/>
    </xf>
    <xf numFmtId="0" fontId="8" fillId="0" borderId="15">
      <alignment horizontal="left" wrapText="1" indent="2"/>
    </xf>
  </cellStyleXfs>
  <cellXfs count="151">
    <xf numFmtId="0" fontId="0" fillId="0" borderId="0" xfId="0"/>
    <xf numFmtId="0" fontId="4" fillId="0" borderId="0" xfId="0" applyFont="1" applyFill="1"/>
    <xf numFmtId="3" fontId="5" fillId="0" borderId="0" xfId="0" applyNumberFormat="1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right"/>
    </xf>
    <xf numFmtId="4" fontId="5" fillId="0" borderId="0" xfId="0" applyNumberFormat="1" applyFont="1" applyFill="1"/>
    <xf numFmtId="4" fontId="7" fillId="0" borderId="0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 applyFill="1"/>
    <xf numFmtId="0" fontId="13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 applyAlignment="1">
      <alignment horizontal="right" wrapText="1"/>
    </xf>
    <xf numFmtId="0" fontId="12" fillId="0" borderId="2" xfId="0" applyFont="1" applyFill="1" applyBorder="1"/>
    <xf numFmtId="0" fontId="12" fillId="0" borderId="3" xfId="0" applyFont="1" applyFill="1" applyBorder="1"/>
    <xf numFmtId="0" fontId="9" fillId="0" borderId="4" xfId="0" applyFont="1" applyFill="1" applyBorder="1"/>
    <xf numFmtId="2" fontId="15" fillId="0" borderId="5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2" fontId="9" fillId="0" borderId="4" xfId="0" applyNumberFormat="1" applyFont="1" applyFill="1" applyBorder="1"/>
    <xf numFmtId="0" fontId="11" fillId="0" borderId="1" xfId="0" applyFont="1" applyFill="1" applyBorder="1"/>
    <xf numFmtId="1" fontId="9" fillId="0" borderId="4" xfId="0" applyNumberFormat="1" applyFont="1" applyFill="1" applyBorder="1"/>
    <xf numFmtId="2" fontId="18" fillId="0" borderId="4" xfId="0" applyNumberFormat="1" applyFont="1" applyFill="1" applyBorder="1"/>
    <xf numFmtId="1" fontId="9" fillId="0" borderId="9" xfId="0" applyNumberFormat="1" applyFont="1" applyFill="1" applyBorder="1"/>
    <xf numFmtId="0" fontId="9" fillId="0" borderId="9" xfId="0" applyFont="1" applyFill="1" applyBorder="1"/>
    <xf numFmtId="0" fontId="1" fillId="0" borderId="0" xfId="0" applyFont="1" applyFill="1"/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/>
    <xf numFmtId="0" fontId="1" fillId="0" borderId="0" xfId="0" applyFont="1" applyFill="1" applyBorder="1"/>
    <xf numFmtId="3" fontId="1" fillId="0" borderId="0" xfId="0" applyNumberFormat="1" applyFont="1" applyFill="1" applyBorder="1"/>
    <xf numFmtId="0" fontId="1" fillId="0" borderId="0" xfId="0" applyFont="1" applyFill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3" fontId="1" fillId="0" borderId="0" xfId="0" applyNumberFormat="1" applyFont="1" applyFill="1"/>
    <xf numFmtId="0" fontId="9" fillId="0" borderId="0" xfId="0" applyFont="1" applyFill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vertical="justify" wrapText="1"/>
    </xf>
    <xf numFmtId="0" fontId="12" fillId="0" borderId="0" xfId="0" applyFont="1" applyFill="1" applyBorder="1" applyAlignment="1">
      <alignment vertical="justify" wrapText="1"/>
    </xf>
    <xf numFmtId="3" fontId="5" fillId="0" borderId="0" xfId="0" applyNumberFormat="1" applyFont="1" applyFill="1" applyBorder="1" applyAlignment="1">
      <alignment horizontal="left"/>
    </xf>
    <xf numFmtId="0" fontId="17" fillId="0" borderId="4" xfId="0" applyFont="1" applyFill="1" applyBorder="1" applyAlignment="1"/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0" fontId="11" fillId="0" borderId="7" xfId="0" applyFont="1" applyFill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4" xfId="0" applyFont="1" applyFill="1" applyBorder="1" applyAlignment="1">
      <alignment wrapText="1"/>
    </xf>
    <xf numFmtId="0" fontId="11" fillId="0" borderId="7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  <xf numFmtId="0" fontId="10" fillId="0" borderId="4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wrapText="1"/>
    </xf>
    <xf numFmtId="0" fontId="11" fillId="0" borderId="4" xfId="0" applyFont="1" applyFill="1" applyBorder="1" applyAlignment="1">
      <alignment horizontal="left"/>
    </xf>
    <xf numFmtId="0" fontId="11" fillId="0" borderId="7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0" fontId="17" fillId="0" borderId="4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wrapText="1"/>
    </xf>
    <xf numFmtId="0" fontId="17" fillId="0" borderId="7" xfId="0" applyFont="1" applyFill="1" applyBorder="1" applyAlignment="1">
      <alignment horizontal="left" wrapText="1"/>
    </xf>
    <xf numFmtId="0" fontId="17" fillId="0" borderId="8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7" xfId="0" applyFont="1" applyFill="1" applyBorder="1" applyAlignment="1">
      <alignment horizontal="left" wrapText="1"/>
    </xf>
    <xf numFmtId="0" fontId="16" fillId="0" borderId="8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/>
    <xf numFmtId="0" fontId="10" fillId="0" borderId="7" xfId="0" applyNumberFormat="1" applyFont="1" applyFill="1" applyBorder="1" applyAlignment="1"/>
    <xf numFmtId="0" fontId="10" fillId="0" borderId="8" xfId="0" applyNumberFormat="1" applyFont="1" applyFill="1" applyBorder="1" applyAlignment="1"/>
    <xf numFmtId="0" fontId="10" fillId="0" borderId="4" xfId="0" applyFont="1" applyFill="1" applyBorder="1" applyAlignment="1">
      <alignment wrapText="1"/>
    </xf>
    <xf numFmtId="0" fontId="10" fillId="0" borderId="7" xfId="0" applyFont="1" applyFill="1" applyBorder="1" applyAlignment="1">
      <alignment wrapText="1"/>
    </xf>
    <xf numFmtId="0" fontId="10" fillId="0" borderId="8" xfId="0" applyFont="1" applyFill="1" applyBorder="1" applyAlignment="1">
      <alignment wrapText="1"/>
    </xf>
    <xf numFmtId="0" fontId="10" fillId="0" borderId="4" xfId="0" applyFont="1" applyFill="1" applyBorder="1" applyAlignment="1"/>
    <xf numFmtId="0" fontId="10" fillId="0" borderId="7" xfId="0" applyFont="1" applyFill="1" applyBorder="1" applyAlignment="1"/>
    <xf numFmtId="0" fontId="10" fillId="0" borderId="8" xfId="0" applyFont="1" applyFill="1" applyBorder="1" applyAlignment="1"/>
    <xf numFmtId="0" fontId="10" fillId="0" borderId="4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10" fillId="0" borderId="8" xfId="0" applyFont="1" applyFill="1" applyBorder="1" applyAlignment="1">
      <alignment horizontal="left"/>
    </xf>
    <xf numFmtId="0" fontId="16" fillId="0" borderId="4" xfId="0" applyFont="1" applyFill="1" applyBorder="1" applyAlignment="1">
      <alignment wrapText="1"/>
    </xf>
    <xf numFmtId="0" fontId="16" fillId="0" borderId="7" xfId="0" applyFont="1" applyFill="1" applyBorder="1" applyAlignment="1">
      <alignment wrapText="1"/>
    </xf>
    <xf numFmtId="0" fontId="16" fillId="0" borderId="8" xfId="0" applyFont="1" applyFill="1" applyBorder="1" applyAlignment="1">
      <alignment wrapText="1"/>
    </xf>
    <xf numFmtId="0" fontId="17" fillId="0" borderId="4" xfId="0" applyFont="1" applyFill="1" applyBorder="1" applyAlignment="1"/>
    <xf numFmtId="0" fontId="17" fillId="0" borderId="7" xfId="0" applyFont="1" applyFill="1" applyBorder="1" applyAlignment="1"/>
    <xf numFmtId="0" fontId="17" fillId="0" borderId="8" xfId="0" applyFont="1" applyFill="1" applyBorder="1" applyAlignment="1"/>
    <xf numFmtId="0" fontId="11" fillId="0" borderId="4" xfId="0" applyFont="1" applyFill="1" applyBorder="1" applyAlignment="1"/>
    <xf numFmtId="0" fontId="11" fillId="0" borderId="7" xfId="0" applyFont="1" applyFill="1" applyBorder="1" applyAlignment="1"/>
    <xf numFmtId="0" fontId="11" fillId="0" borderId="8" xfId="0" applyFont="1" applyFill="1" applyBorder="1" applyAlignment="1"/>
    <xf numFmtId="0" fontId="17" fillId="0" borderId="4" xfId="0" applyNumberFormat="1" applyFont="1" applyFill="1" applyBorder="1" applyAlignment="1">
      <alignment horizontal="left" wrapText="1"/>
    </xf>
    <xf numFmtId="0" fontId="17" fillId="0" borderId="7" xfId="0" applyNumberFormat="1" applyFont="1" applyFill="1" applyBorder="1" applyAlignment="1">
      <alignment horizontal="left" wrapText="1"/>
    </xf>
    <xf numFmtId="0" fontId="17" fillId="0" borderId="8" xfId="0" applyNumberFormat="1" applyFont="1" applyFill="1" applyBorder="1" applyAlignment="1">
      <alignment horizontal="left" wrapText="1"/>
    </xf>
    <xf numFmtId="49" fontId="10" fillId="0" borderId="4" xfId="0" applyNumberFormat="1" applyFont="1" applyFill="1" applyBorder="1" applyAlignment="1">
      <alignment horizontal="left"/>
    </xf>
    <xf numFmtId="49" fontId="10" fillId="0" borderId="7" xfId="0" applyNumberFormat="1" applyFont="1" applyFill="1" applyBorder="1" applyAlignment="1">
      <alignment horizontal="left"/>
    </xf>
    <xf numFmtId="49" fontId="10" fillId="0" borderId="8" xfId="0" applyNumberFormat="1" applyFont="1" applyFill="1" applyBorder="1" applyAlignment="1">
      <alignment horizontal="left"/>
    </xf>
    <xf numFmtId="164" fontId="10" fillId="0" borderId="4" xfId="0" applyNumberFormat="1" applyFont="1" applyFill="1" applyBorder="1" applyAlignment="1">
      <alignment horizontal="left" wrapText="1"/>
    </xf>
    <xf numFmtId="164" fontId="10" fillId="0" borderId="7" xfId="0" applyNumberFormat="1" applyFont="1" applyFill="1" applyBorder="1" applyAlignment="1">
      <alignment horizontal="left" wrapText="1"/>
    </xf>
    <xf numFmtId="164" fontId="10" fillId="0" borderId="8" xfId="0" applyNumberFormat="1" applyFont="1" applyFill="1" applyBorder="1" applyAlignment="1">
      <alignment horizontal="left" wrapText="1"/>
    </xf>
    <xf numFmtId="0" fontId="11" fillId="0" borderId="4" xfId="0" applyNumberFormat="1" applyFont="1" applyFill="1" applyBorder="1" applyAlignment="1">
      <alignment horizontal="left" wrapText="1"/>
    </xf>
    <xf numFmtId="0" fontId="11" fillId="0" borderId="7" xfId="0" applyNumberFormat="1" applyFont="1" applyFill="1" applyBorder="1" applyAlignment="1">
      <alignment horizontal="left" wrapText="1"/>
    </xf>
    <xf numFmtId="0" fontId="11" fillId="0" borderId="8" xfId="0" applyNumberFormat="1" applyFont="1" applyFill="1" applyBorder="1" applyAlignment="1">
      <alignment horizontal="left" wrapText="1"/>
    </xf>
    <xf numFmtId="0" fontId="17" fillId="0" borderId="4" xfId="0" applyFont="1" applyFill="1" applyBorder="1" applyAlignment="1">
      <alignment wrapText="1"/>
    </xf>
    <xf numFmtId="0" fontId="17" fillId="0" borderId="7" xfId="0" applyFont="1" applyFill="1" applyBorder="1" applyAlignment="1">
      <alignment wrapText="1"/>
    </xf>
    <xf numFmtId="0" fontId="17" fillId="0" borderId="8" xfId="0" applyFont="1" applyFill="1" applyBorder="1" applyAlignment="1">
      <alignment wrapText="1"/>
    </xf>
    <xf numFmtId="0" fontId="11" fillId="0" borderId="4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left"/>
    </xf>
    <xf numFmtId="0" fontId="11" fillId="0" borderId="8" xfId="0" applyNumberFormat="1" applyFont="1" applyFill="1" applyBorder="1" applyAlignment="1">
      <alignment horizontal="left"/>
    </xf>
    <xf numFmtId="0" fontId="11" fillId="0" borderId="4" xfId="0" applyNumberFormat="1" applyFont="1" applyFill="1" applyBorder="1" applyAlignment="1">
      <alignment horizontal="left" vertical="top" wrapText="1"/>
    </xf>
    <xf numFmtId="0" fontId="11" fillId="0" borderId="7" xfId="0" applyNumberFormat="1" applyFont="1" applyFill="1" applyBorder="1" applyAlignment="1">
      <alignment horizontal="left" vertical="top" wrapText="1"/>
    </xf>
    <xf numFmtId="0" fontId="11" fillId="0" borderId="8" xfId="0" applyNumberFormat="1" applyFont="1" applyFill="1" applyBorder="1" applyAlignment="1">
      <alignment horizontal="left" vertical="top" wrapText="1"/>
    </xf>
    <xf numFmtId="0" fontId="17" fillId="0" borderId="16" xfId="0" applyFont="1" applyFill="1" applyBorder="1" applyAlignment="1">
      <alignment horizontal="left" wrapText="1"/>
    </xf>
    <xf numFmtId="0" fontId="11" fillId="0" borderId="4" xfId="0" applyNumberFormat="1" applyFont="1" applyFill="1" applyBorder="1" applyAlignment="1"/>
    <xf numFmtId="0" fontId="11" fillId="0" borderId="7" xfId="0" applyNumberFormat="1" applyFont="1" applyFill="1" applyBorder="1" applyAlignment="1"/>
    <xf numFmtId="0" fontId="11" fillId="0" borderId="8" xfId="0" applyNumberFormat="1" applyFont="1" applyFill="1" applyBorder="1" applyAlignment="1"/>
    <xf numFmtId="0" fontId="16" fillId="0" borderId="4" xfId="0" applyFont="1" applyFill="1" applyBorder="1" applyAlignment="1">
      <alignment horizontal="left"/>
    </xf>
    <xf numFmtId="0" fontId="16" fillId="0" borderId="7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left"/>
    </xf>
    <xf numFmtId="0" fontId="10" fillId="0" borderId="4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left" wrapText="1"/>
    </xf>
    <xf numFmtId="0" fontId="10" fillId="0" borderId="8" xfId="0" applyNumberFormat="1" applyFont="1" applyFill="1" applyBorder="1" applyAlignment="1">
      <alignment horizontal="left" wrapText="1"/>
    </xf>
    <xf numFmtId="0" fontId="6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 horizontal="center" wrapText="1"/>
    </xf>
    <xf numFmtId="0" fontId="11" fillId="0" borderId="5" xfId="0" applyFont="1" applyFill="1" applyBorder="1" applyAlignment="1"/>
    <xf numFmtId="0" fontId="11" fillId="0" borderId="11" xfId="0" applyFont="1" applyFill="1" applyBorder="1" applyAlignment="1"/>
    <xf numFmtId="0" fontId="11" fillId="0" borderId="12" xfId="0" applyFont="1" applyFill="1" applyBorder="1" applyAlignment="1"/>
    <xf numFmtId="0" fontId="20" fillId="0" borderId="0" xfId="0" applyFont="1" applyFill="1" applyAlignment="1"/>
    <xf numFmtId="0" fontId="9" fillId="0" borderId="0" xfId="0" applyFont="1" applyAlignment="1"/>
    <xf numFmtId="0" fontId="20" fillId="0" borderId="0" xfId="0" applyNumberFormat="1" applyFont="1" applyFill="1" applyBorder="1" applyAlignment="1">
      <alignment vertical="top" wrapText="1"/>
    </xf>
    <xf numFmtId="0" fontId="12" fillId="0" borderId="0" xfId="0" applyNumberFormat="1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center" wrapText="1"/>
    </xf>
    <xf numFmtId="4" fontId="10" fillId="0" borderId="4" xfId="0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4" fontId="10" fillId="0" borderId="1" xfId="0" applyNumberFormat="1" applyFont="1" applyFill="1" applyBorder="1" applyAlignment="1">
      <alignment horizontal="center"/>
    </xf>
    <xf numFmtId="4" fontId="11" fillId="0" borderId="4" xfId="0" applyNumberFormat="1" applyFont="1" applyFill="1" applyBorder="1" applyAlignment="1">
      <alignment horizontal="center"/>
    </xf>
    <xf numFmtId="4" fontId="11" fillId="0" borderId="1" xfId="0" applyNumberFormat="1" applyFont="1" applyFill="1" applyBorder="1" applyAlignment="1">
      <alignment horizontal="center"/>
    </xf>
    <xf numFmtId="4" fontId="11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4" fontId="11" fillId="0" borderId="14" xfId="3" applyNumberFormat="1" applyFont="1" applyAlignment="1" applyProtection="1">
      <alignment horizontal="center" shrinkToFit="1"/>
    </xf>
    <xf numFmtId="4" fontId="10" fillId="0" borderId="4" xfId="0" applyNumberFormat="1" applyFont="1" applyFill="1" applyBorder="1" applyAlignment="1">
      <alignment horizontal="center" wrapText="1"/>
    </xf>
    <xf numFmtId="4" fontId="11" fillId="0" borderId="4" xfId="0" applyNumberFormat="1" applyFont="1" applyFill="1" applyBorder="1" applyAlignment="1">
      <alignment horizontal="center" wrapText="1"/>
    </xf>
    <xf numFmtId="4" fontId="11" fillId="0" borderId="4" xfId="2" applyNumberFormat="1" applyFont="1" applyFill="1" applyBorder="1" applyAlignment="1">
      <alignment horizontal="center"/>
    </xf>
    <xf numFmtId="4" fontId="11" fillId="0" borderId="9" xfId="0" applyNumberFormat="1" applyFont="1" applyFill="1" applyBorder="1" applyAlignment="1">
      <alignment horizontal="center"/>
    </xf>
  </cellXfs>
  <cellStyles count="5">
    <cellStyle name="xl30" xfId="4"/>
    <cellStyle name="xl50" xfId="3"/>
    <cellStyle name="Обычный" xfId="0" builtinId="0"/>
    <cellStyle name="Обычный 3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Q138"/>
  <sheetViews>
    <sheetView tabSelected="1" workbookViewId="0">
      <selection sqref="A1:XFD1048576"/>
    </sheetView>
  </sheetViews>
  <sheetFormatPr defaultRowHeight="12.75"/>
  <cols>
    <col min="1" max="1" width="0.140625" style="24" customWidth="1"/>
    <col min="2" max="2" width="8" style="24" customWidth="1"/>
    <col min="3" max="4" width="9.140625" style="24"/>
    <col min="5" max="5" width="15" style="24" customWidth="1"/>
    <col min="6" max="6" width="9.42578125" style="24" customWidth="1"/>
    <col min="7" max="8" width="9.140625" style="24"/>
    <col min="9" max="9" width="3.28515625" style="24" customWidth="1"/>
    <col min="10" max="10" width="5.42578125" style="24" customWidth="1"/>
    <col min="11" max="11" width="10.5703125" style="24" customWidth="1"/>
    <col min="12" max="14" width="17.7109375" style="24" customWidth="1"/>
    <col min="15" max="16" width="9.140625" style="24"/>
    <col min="17" max="17" width="17.140625" style="24" customWidth="1"/>
    <col min="18" max="16384" width="9.140625" style="24"/>
  </cols>
  <sheetData>
    <row r="1" spans="1:17" ht="25.5" customHeight="1">
      <c r="A1" s="34"/>
      <c r="B1" s="35" t="s">
        <v>127</v>
      </c>
      <c r="C1" s="35"/>
      <c r="D1" s="35"/>
      <c r="E1" s="35"/>
      <c r="F1" s="35"/>
      <c r="G1" s="35"/>
      <c r="H1" s="35"/>
      <c r="I1" s="35"/>
      <c r="J1" s="36"/>
      <c r="K1" s="35"/>
      <c r="L1" s="133" t="s">
        <v>187</v>
      </c>
      <c r="M1" s="134"/>
      <c r="N1" s="34"/>
    </row>
    <row r="2" spans="1:17" ht="118.5" customHeight="1">
      <c r="A2" s="34"/>
      <c r="B2" s="35"/>
      <c r="C2" s="37"/>
      <c r="D2" s="37"/>
      <c r="E2" s="37"/>
      <c r="F2" s="35"/>
      <c r="G2" s="35"/>
      <c r="H2" s="35"/>
      <c r="I2" s="38"/>
      <c r="J2" s="39"/>
      <c r="K2" s="39"/>
      <c r="L2" s="135" t="s">
        <v>329</v>
      </c>
      <c r="M2" s="136"/>
      <c r="N2" s="136"/>
    </row>
    <row r="3" spans="1:17" ht="46.5" customHeight="1">
      <c r="A3" s="137" t="s">
        <v>330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4"/>
      <c r="M3" s="134"/>
      <c r="N3" s="34"/>
    </row>
    <row r="4" spans="1:17" ht="18" customHeight="1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1"/>
      <c r="L4" s="10"/>
      <c r="M4" s="11"/>
      <c r="N4" s="12" t="s">
        <v>181</v>
      </c>
    </row>
    <row r="5" spans="1:17" s="1" customFormat="1" ht="26.25" customHeight="1">
      <c r="A5" s="13" t="s">
        <v>7</v>
      </c>
      <c r="B5" s="70" t="s">
        <v>63</v>
      </c>
      <c r="C5" s="72" t="s">
        <v>25</v>
      </c>
      <c r="D5" s="72"/>
      <c r="E5" s="72"/>
      <c r="F5" s="72" t="s">
        <v>26</v>
      </c>
      <c r="G5" s="72"/>
      <c r="H5" s="72"/>
      <c r="I5" s="72"/>
      <c r="J5" s="72"/>
      <c r="K5" s="72"/>
      <c r="L5" s="62" t="s">
        <v>188</v>
      </c>
      <c r="M5" s="61" t="s">
        <v>189</v>
      </c>
      <c r="N5" s="62" t="s">
        <v>190</v>
      </c>
    </row>
    <row r="6" spans="1:17" s="1" customFormat="1" ht="48" customHeight="1">
      <c r="A6" s="14" t="s">
        <v>20</v>
      </c>
      <c r="B6" s="71"/>
      <c r="C6" s="72"/>
      <c r="D6" s="72"/>
      <c r="E6" s="72"/>
      <c r="F6" s="72"/>
      <c r="G6" s="72"/>
      <c r="H6" s="72"/>
      <c r="I6" s="72"/>
      <c r="J6" s="72"/>
      <c r="K6" s="72"/>
      <c r="L6" s="63"/>
      <c r="M6" s="61"/>
      <c r="N6" s="63"/>
    </row>
    <row r="7" spans="1:17" ht="20.25" customHeight="1">
      <c r="A7" s="15"/>
      <c r="B7" s="25">
        <v>1</v>
      </c>
      <c r="C7" s="73">
        <v>2</v>
      </c>
      <c r="D7" s="74"/>
      <c r="E7" s="75"/>
      <c r="F7" s="73">
        <v>3</v>
      </c>
      <c r="G7" s="74"/>
      <c r="H7" s="74"/>
      <c r="I7" s="74"/>
      <c r="J7" s="74"/>
      <c r="K7" s="75"/>
      <c r="L7" s="26">
        <v>4</v>
      </c>
      <c r="M7" s="27">
        <v>5</v>
      </c>
      <c r="N7" s="27">
        <v>6</v>
      </c>
    </row>
    <row r="8" spans="1:17" ht="36" customHeight="1">
      <c r="A8" s="16"/>
      <c r="B8" s="17" t="s">
        <v>33</v>
      </c>
      <c r="C8" s="76" t="s">
        <v>9</v>
      </c>
      <c r="D8" s="77"/>
      <c r="E8" s="78"/>
      <c r="F8" s="79" t="s">
        <v>27</v>
      </c>
      <c r="G8" s="80"/>
      <c r="H8" s="80"/>
      <c r="I8" s="80"/>
      <c r="J8" s="80"/>
      <c r="K8" s="81"/>
      <c r="L8" s="138">
        <f>L9+L11+L12+L19+L25+L30+L36+L38+L42+L48</f>
        <v>243647000</v>
      </c>
      <c r="M8" s="138">
        <f>M9+M11+M12+M19+M25+M30+M36+M38+M42+M48+M27</f>
        <v>175330968.80999997</v>
      </c>
      <c r="N8" s="139">
        <f>M8/L8*100</f>
        <v>71.961062032366485</v>
      </c>
      <c r="Q8" s="28"/>
    </row>
    <row r="9" spans="1:17" ht="30" customHeight="1">
      <c r="A9" s="18"/>
      <c r="B9" s="17" t="s">
        <v>34</v>
      </c>
      <c r="C9" s="76" t="s">
        <v>10</v>
      </c>
      <c r="D9" s="77"/>
      <c r="E9" s="78"/>
      <c r="F9" s="79" t="s">
        <v>173</v>
      </c>
      <c r="G9" s="80"/>
      <c r="H9" s="80"/>
      <c r="I9" s="80"/>
      <c r="J9" s="80"/>
      <c r="K9" s="81"/>
      <c r="L9" s="138">
        <f>L10</f>
        <v>181280000</v>
      </c>
      <c r="M9" s="138">
        <f>M10</f>
        <v>134171411.56</v>
      </c>
      <c r="N9" s="139">
        <f t="shared" ref="N9:N72" si="0">M9/L9*100</f>
        <v>74.013355891438664</v>
      </c>
    </row>
    <row r="10" spans="1:17" ht="30" customHeight="1">
      <c r="A10" s="18"/>
      <c r="B10" s="17" t="s">
        <v>35</v>
      </c>
      <c r="C10" s="76" t="s">
        <v>78</v>
      </c>
      <c r="D10" s="77"/>
      <c r="E10" s="78"/>
      <c r="F10" s="88" t="s">
        <v>11</v>
      </c>
      <c r="G10" s="89"/>
      <c r="H10" s="89"/>
      <c r="I10" s="89"/>
      <c r="J10" s="89"/>
      <c r="K10" s="90"/>
      <c r="L10" s="138">
        <f>181280000</f>
        <v>181280000</v>
      </c>
      <c r="M10" s="140">
        <f>134171411.56</f>
        <v>134171411.56</v>
      </c>
      <c r="N10" s="139">
        <f t="shared" si="0"/>
        <v>74.013355891438664</v>
      </c>
    </row>
    <row r="11" spans="1:17" ht="69.75" customHeight="1">
      <c r="A11" s="18"/>
      <c r="B11" s="17" t="s">
        <v>74</v>
      </c>
      <c r="C11" s="125" t="s">
        <v>79</v>
      </c>
      <c r="D11" s="126"/>
      <c r="E11" s="127"/>
      <c r="F11" s="51" t="s">
        <v>68</v>
      </c>
      <c r="G11" s="52"/>
      <c r="H11" s="52"/>
      <c r="I11" s="52"/>
      <c r="J11" s="52"/>
      <c r="K11" s="53"/>
      <c r="L11" s="138">
        <v>15766000</v>
      </c>
      <c r="M11" s="140">
        <v>13691174.220000001</v>
      </c>
      <c r="N11" s="139">
        <f t="shared" si="0"/>
        <v>86.839872003044533</v>
      </c>
      <c r="Q11" s="28"/>
    </row>
    <row r="12" spans="1:17" ht="29.25" customHeight="1">
      <c r="A12" s="18"/>
      <c r="B12" s="17" t="s">
        <v>36</v>
      </c>
      <c r="C12" s="76" t="s">
        <v>0</v>
      </c>
      <c r="D12" s="77"/>
      <c r="E12" s="78"/>
      <c r="F12" s="79" t="s">
        <v>1</v>
      </c>
      <c r="G12" s="80"/>
      <c r="H12" s="80"/>
      <c r="I12" s="80"/>
      <c r="J12" s="80"/>
      <c r="K12" s="81"/>
      <c r="L12" s="138">
        <f>L13+L16+L17+L18</f>
        <v>12333000</v>
      </c>
      <c r="M12" s="138">
        <f>M13+M16+M17+M18</f>
        <v>9971367.8200000003</v>
      </c>
      <c r="N12" s="139">
        <f t="shared" si="0"/>
        <v>80.851113435498263</v>
      </c>
    </row>
    <row r="13" spans="1:17" ht="36" customHeight="1">
      <c r="A13" s="18"/>
      <c r="B13" s="17" t="s">
        <v>71</v>
      </c>
      <c r="C13" s="106" t="s">
        <v>108</v>
      </c>
      <c r="D13" s="107"/>
      <c r="E13" s="108"/>
      <c r="F13" s="45" t="s">
        <v>109</v>
      </c>
      <c r="G13" s="46"/>
      <c r="H13" s="46"/>
      <c r="I13" s="46"/>
      <c r="J13" s="46"/>
      <c r="K13" s="47"/>
      <c r="L13" s="141">
        <f>L14+L15</f>
        <v>10418000</v>
      </c>
      <c r="M13" s="141">
        <f>M14+M15</f>
        <v>8948752.8399999999</v>
      </c>
      <c r="N13" s="32">
        <f t="shared" si="0"/>
        <v>85.897032443847195</v>
      </c>
    </row>
    <row r="14" spans="1:17" ht="46.5" customHeight="1">
      <c r="A14" s="18"/>
      <c r="B14" s="17" t="s">
        <v>37</v>
      </c>
      <c r="C14" s="97" t="s">
        <v>110</v>
      </c>
      <c r="D14" s="98"/>
      <c r="E14" s="99"/>
      <c r="F14" s="64" t="s">
        <v>111</v>
      </c>
      <c r="G14" s="65"/>
      <c r="H14" s="65"/>
      <c r="I14" s="65"/>
      <c r="J14" s="65"/>
      <c r="K14" s="66"/>
      <c r="L14" s="141">
        <f>6837000</f>
        <v>6837000</v>
      </c>
      <c r="M14" s="142">
        <f>5924329.4</f>
        <v>5924329.4000000004</v>
      </c>
      <c r="N14" s="32">
        <f t="shared" si="0"/>
        <v>86.651007751937996</v>
      </c>
    </row>
    <row r="15" spans="1:17" ht="65.25" customHeight="1">
      <c r="A15" s="18"/>
      <c r="B15" s="17" t="s">
        <v>38</v>
      </c>
      <c r="C15" s="97" t="s">
        <v>112</v>
      </c>
      <c r="D15" s="98"/>
      <c r="E15" s="99"/>
      <c r="F15" s="64" t="s">
        <v>113</v>
      </c>
      <c r="G15" s="65"/>
      <c r="H15" s="65"/>
      <c r="I15" s="65"/>
      <c r="J15" s="65"/>
      <c r="K15" s="66"/>
      <c r="L15" s="141">
        <v>3581000</v>
      </c>
      <c r="M15" s="142">
        <f>3024423.44</f>
        <v>3024423.44</v>
      </c>
      <c r="N15" s="32">
        <f t="shared" si="0"/>
        <v>84.4575101926836</v>
      </c>
    </row>
    <row r="16" spans="1:17" ht="33.75" customHeight="1">
      <c r="A16" s="18"/>
      <c r="B16" s="17" t="s">
        <v>257</v>
      </c>
      <c r="C16" s="119" t="s">
        <v>80</v>
      </c>
      <c r="D16" s="120"/>
      <c r="E16" s="121"/>
      <c r="F16" s="48" t="s">
        <v>69</v>
      </c>
      <c r="G16" s="49"/>
      <c r="H16" s="49"/>
      <c r="I16" s="49"/>
      <c r="J16" s="49"/>
      <c r="K16" s="50"/>
      <c r="L16" s="143">
        <v>0</v>
      </c>
      <c r="M16" s="142">
        <v>55085.17</v>
      </c>
      <c r="N16" s="32">
        <v>0</v>
      </c>
    </row>
    <row r="17" spans="1:17" ht="33.75" customHeight="1">
      <c r="A17" s="18"/>
      <c r="B17" s="17" t="s">
        <v>39</v>
      </c>
      <c r="C17" s="112" t="s">
        <v>120</v>
      </c>
      <c r="D17" s="113"/>
      <c r="E17" s="114"/>
      <c r="F17" s="45" t="s">
        <v>121</v>
      </c>
      <c r="G17" s="46"/>
      <c r="H17" s="46"/>
      <c r="I17" s="46"/>
      <c r="J17" s="46"/>
      <c r="K17" s="47"/>
      <c r="L17" s="143">
        <v>31000</v>
      </c>
      <c r="M17" s="142">
        <v>17506</v>
      </c>
      <c r="N17" s="32">
        <f t="shared" si="0"/>
        <v>56.470967741935482</v>
      </c>
    </row>
    <row r="18" spans="1:17" ht="52.5" customHeight="1">
      <c r="A18" s="18"/>
      <c r="B18" s="17" t="s">
        <v>40</v>
      </c>
      <c r="C18" s="112" t="s">
        <v>81</v>
      </c>
      <c r="D18" s="113"/>
      <c r="E18" s="114"/>
      <c r="F18" s="45" t="s">
        <v>67</v>
      </c>
      <c r="G18" s="46"/>
      <c r="H18" s="46"/>
      <c r="I18" s="46"/>
      <c r="J18" s="46"/>
      <c r="K18" s="47"/>
      <c r="L18" s="143">
        <v>1884000</v>
      </c>
      <c r="M18" s="142">
        <f>950023.81</f>
        <v>950023.81</v>
      </c>
      <c r="N18" s="32">
        <f t="shared" si="0"/>
        <v>50.425892250530794</v>
      </c>
    </row>
    <row r="19" spans="1:17" ht="20.25" customHeight="1">
      <c r="A19" s="18"/>
      <c r="B19" s="17" t="s">
        <v>41</v>
      </c>
      <c r="C19" s="82" t="s">
        <v>12</v>
      </c>
      <c r="D19" s="83"/>
      <c r="E19" s="84"/>
      <c r="F19" s="79" t="s">
        <v>8</v>
      </c>
      <c r="G19" s="80"/>
      <c r="H19" s="80"/>
      <c r="I19" s="80"/>
      <c r="J19" s="80"/>
      <c r="K19" s="81"/>
      <c r="L19" s="138">
        <f>L20+L22</f>
        <v>17254000</v>
      </c>
      <c r="M19" s="138">
        <f>M20+M22</f>
        <v>5829139.0399999991</v>
      </c>
      <c r="N19" s="139">
        <f t="shared" si="0"/>
        <v>33.784276341717856</v>
      </c>
    </row>
    <row r="20" spans="1:17" ht="27" customHeight="1">
      <c r="A20" s="18"/>
      <c r="B20" s="17" t="s">
        <v>42</v>
      </c>
      <c r="C20" s="82" t="s">
        <v>82</v>
      </c>
      <c r="D20" s="83"/>
      <c r="E20" s="84"/>
      <c r="F20" s="79" t="s">
        <v>21</v>
      </c>
      <c r="G20" s="80"/>
      <c r="H20" s="80"/>
      <c r="I20" s="80"/>
      <c r="J20" s="80"/>
      <c r="K20" s="81"/>
      <c r="L20" s="144">
        <f>L21</f>
        <v>4217000</v>
      </c>
      <c r="M20" s="144">
        <f>M21</f>
        <v>529589.52</v>
      </c>
      <c r="N20" s="139">
        <f t="shared" si="0"/>
        <v>12.558442494664455</v>
      </c>
    </row>
    <row r="21" spans="1:17" ht="67.5" customHeight="1">
      <c r="A21" s="18"/>
      <c r="B21" s="17" t="s">
        <v>43</v>
      </c>
      <c r="C21" s="19" t="s">
        <v>83</v>
      </c>
      <c r="D21" s="19"/>
      <c r="E21" s="19"/>
      <c r="F21" s="48" t="s">
        <v>307</v>
      </c>
      <c r="G21" s="49"/>
      <c r="H21" s="49"/>
      <c r="I21" s="49"/>
      <c r="J21" s="49"/>
      <c r="K21" s="50"/>
      <c r="L21" s="143">
        <v>4217000</v>
      </c>
      <c r="M21" s="142">
        <f>529589.52</f>
        <v>529589.52</v>
      </c>
      <c r="N21" s="32">
        <f t="shared" si="0"/>
        <v>12.558442494664455</v>
      </c>
    </row>
    <row r="22" spans="1:17" ht="24.75" customHeight="1">
      <c r="A22" s="18"/>
      <c r="B22" s="17" t="s">
        <v>44</v>
      </c>
      <c r="C22" s="82" t="s">
        <v>84</v>
      </c>
      <c r="D22" s="83"/>
      <c r="E22" s="84"/>
      <c r="F22" s="79" t="s">
        <v>13</v>
      </c>
      <c r="G22" s="80"/>
      <c r="H22" s="80"/>
      <c r="I22" s="80"/>
      <c r="J22" s="80"/>
      <c r="K22" s="81"/>
      <c r="L22" s="145">
        <f>L23+L24</f>
        <v>13037000</v>
      </c>
      <c r="M22" s="145">
        <f>M23+M24</f>
        <v>5299549.5199999996</v>
      </c>
      <c r="N22" s="139">
        <f t="shared" si="0"/>
        <v>40.650069187696552</v>
      </c>
    </row>
    <row r="23" spans="1:17" ht="46.5" customHeight="1">
      <c r="A23" s="20"/>
      <c r="B23" s="17" t="s">
        <v>114</v>
      </c>
      <c r="C23" s="48" t="s">
        <v>105</v>
      </c>
      <c r="D23" s="49"/>
      <c r="E23" s="50"/>
      <c r="F23" s="48" t="s">
        <v>102</v>
      </c>
      <c r="G23" s="49"/>
      <c r="H23" s="49"/>
      <c r="I23" s="49"/>
      <c r="J23" s="49"/>
      <c r="K23" s="50"/>
      <c r="L23" s="141">
        <v>10000000</v>
      </c>
      <c r="M23" s="142">
        <f>4701222.84</f>
        <v>4701222.84</v>
      </c>
      <c r="N23" s="32">
        <f t="shared" si="0"/>
        <v>47.012228399999998</v>
      </c>
    </row>
    <row r="24" spans="1:17" ht="46.5" customHeight="1">
      <c r="A24" s="20"/>
      <c r="B24" s="17" t="s">
        <v>115</v>
      </c>
      <c r="C24" s="48" t="s">
        <v>106</v>
      </c>
      <c r="D24" s="49"/>
      <c r="E24" s="50"/>
      <c r="F24" s="48" t="s">
        <v>103</v>
      </c>
      <c r="G24" s="49"/>
      <c r="H24" s="49"/>
      <c r="I24" s="49"/>
      <c r="J24" s="49"/>
      <c r="K24" s="50"/>
      <c r="L24" s="141">
        <v>3037000</v>
      </c>
      <c r="M24" s="142">
        <f>598326.68</f>
        <v>598326.68000000005</v>
      </c>
      <c r="N24" s="32">
        <f t="shared" si="0"/>
        <v>19.701240698057294</v>
      </c>
    </row>
    <row r="25" spans="1:17" ht="20.25" customHeight="1">
      <c r="A25" s="21"/>
      <c r="B25" s="17" t="s">
        <v>45</v>
      </c>
      <c r="C25" s="82" t="s">
        <v>14</v>
      </c>
      <c r="D25" s="83"/>
      <c r="E25" s="84"/>
      <c r="F25" s="79" t="s">
        <v>28</v>
      </c>
      <c r="G25" s="80"/>
      <c r="H25" s="80"/>
      <c r="I25" s="80"/>
      <c r="J25" s="80"/>
      <c r="K25" s="81"/>
      <c r="L25" s="138">
        <f>SUM(L26:L26)</f>
        <v>1501000</v>
      </c>
      <c r="M25" s="138">
        <f>SUM(M26:M26)</f>
        <v>2270062.84</v>
      </c>
      <c r="N25" s="139">
        <f t="shared" si="0"/>
        <v>151.23669820119918</v>
      </c>
    </row>
    <row r="26" spans="1:17" ht="70.5" customHeight="1">
      <c r="A26" s="18"/>
      <c r="B26" s="17" t="s">
        <v>46</v>
      </c>
      <c r="C26" s="94" t="s">
        <v>85</v>
      </c>
      <c r="D26" s="95"/>
      <c r="E26" s="96"/>
      <c r="F26" s="48" t="s">
        <v>104</v>
      </c>
      <c r="G26" s="49"/>
      <c r="H26" s="49"/>
      <c r="I26" s="49"/>
      <c r="J26" s="49"/>
      <c r="K26" s="50"/>
      <c r="L26" s="143">
        <v>1501000</v>
      </c>
      <c r="M26" s="142">
        <f>2270062.84</f>
        <v>2270062.84</v>
      </c>
      <c r="N26" s="32">
        <f t="shared" si="0"/>
        <v>151.23669820119918</v>
      </c>
    </row>
    <row r="27" spans="1:17" ht="70.5" customHeight="1">
      <c r="A27" s="18"/>
      <c r="B27" s="17" t="s">
        <v>163</v>
      </c>
      <c r="C27" s="85" t="s">
        <v>309</v>
      </c>
      <c r="D27" s="86"/>
      <c r="E27" s="87"/>
      <c r="F27" s="51" t="s">
        <v>308</v>
      </c>
      <c r="G27" s="52"/>
      <c r="H27" s="52"/>
      <c r="I27" s="52"/>
      <c r="J27" s="52"/>
      <c r="K27" s="53"/>
      <c r="L27" s="144">
        <f>L28+L29</f>
        <v>0</v>
      </c>
      <c r="M27" s="144">
        <f t="shared" ref="M27:N27" si="1">M28+M29</f>
        <v>1.3199999999999998</v>
      </c>
      <c r="N27" s="140">
        <f t="shared" si="1"/>
        <v>0</v>
      </c>
    </row>
    <row r="28" spans="1:17" ht="70.5" customHeight="1">
      <c r="A28" s="18"/>
      <c r="B28" s="17" t="s">
        <v>258</v>
      </c>
      <c r="C28" s="55" t="s">
        <v>332</v>
      </c>
      <c r="D28" s="56"/>
      <c r="E28" s="57"/>
      <c r="F28" s="45" t="s">
        <v>333</v>
      </c>
      <c r="G28" s="46"/>
      <c r="H28" s="46"/>
      <c r="I28" s="46"/>
      <c r="J28" s="46"/>
      <c r="K28" s="47"/>
      <c r="L28" s="143">
        <v>0</v>
      </c>
      <c r="M28" s="143">
        <v>-0.68</v>
      </c>
      <c r="N28" s="32">
        <v>0</v>
      </c>
    </row>
    <row r="29" spans="1:17" ht="100.5" customHeight="1">
      <c r="A29" s="18"/>
      <c r="B29" s="17" t="s">
        <v>259</v>
      </c>
      <c r="C29" s="55" t="s">
        <v>331</v>
      </c>
      <c r="D29" s="56"/>
      <c r="E29" s="57"/>
      <c r="F29" s="45" t="s">
        <v>310</v>
      </c>
      <c r="G29" s="46"/>
      <c r="H29" s="46"/>
      <c r="I29" s="46"/>
      <c r="J29" s="46"/>
      <c r="K29" s="47"/>
      <c r="L29" s="143">
        <v>0</v>
      </c>
      <c r="M29" s="141">
        <v>2</v>
      </c>
      <c r="N29" s="32">
        <v>0</v>
      </c>
    </row>
    <row r="30" spans="1:17" ht="72" customHeight="1">
      <c r="A30" s="21"/>
      <c r="B30" s="17" t="s">
        <v>296</v>
      </c>
      <c r="C30" s="82" t="s">
        <v>15</v>
      </c>
      <c r="D30" s="83"/>
      <c r="E30" s="84"/>
      <c r="F30" s="79" t="s">
        <v>22</v>
      </c>
      <c r="G30" s="80"/>
      <c r="H30" s="80"/>
      <c r="I30" s="80"/>
      <c r="J30" s="80"/>
      <c r="K30" s="81"/>
      <c r="L30" s="138">
        <f>L31+L35+L34</f>
        <v>8953000</v>
      </c>
      <c r="M30" s="138">
        <f>M31+M35+M34</f>
        <v>4766197.37</v>
      </c>
      <c r="N30" s="139">
        <f t="shared" si="0"/>
        <v>53.235757511448675</v>
      </c>
      <c r="Q30" s="28"/>
    </row>
    <row r="31" spans="1:17" ht="152.25" customHeight="1">
      <c r="A31" s="21"/>
      <c r="B31" s="17" t="s">
        <v>47</v>
      </c>
      <c r="C31" s="82" t="s">
        <v>86</v>
      </c>
      <c r="D31" s="83"/>
      <c r="E31" s="84"/>
      <c r="F31" s="79" t="s">
        <v>32</v>
      </c>
      <c r="G31" s="80"/>
      <c r="H31" s="80"/>
      <c r="I31" s="80"/>
      <c r="J31" s="80"/>
      <c r="K31" s="81"/>
      <c r="L31" s="138">
        <f>L32+L33</f>
        <v>8002000</v>
      </c>
      <c r="M31" s="138">
        <f>M32+M33</f>
        <v>4018950.25</v>
      </c>
      <c r="N31" s="139">
        <f t="shared" si="0"/>
        <v>50.224322044488879</v>
      </c>
    </row>
    <row r="32" spans="1:17" ht="102.75" customHeight="1">
      <c r="A32" s="18"/>
      <c r="B32" s="17" t="s">
        <v>65</v>
      </c>
      <c r="C32" s="91" t="s">
        <v>87</v>
      </c>
      <c r="D32" s="92"/>
      <c r="E32" s="93"/>
      <c r="F32" s="109" t="s">
        <v>23</v>
      </c>
      <c r="G32" s="110"/>
      <c r="H32" s="110"/>
      <c r="I32" s="110"/>
      <c r="J32" s="110"/>
      <c r="K32" s="111"/>
      <c r="L32" s="141">
        <v>5398000</v>
      </c>
      <c r="M32" s="142">
        <f>2975834.15</f>
        <v>2975834.15</v>
      </c>
      <c r="N32" s="32">
        <f t="shared" si="0"/>
        <v>55.128457762134119</v>
      </c>
      <c r="Q32" s="28"/>
    </row>
    <row r="33" spans="1:17" ht="70.5" customHeight="1">
      <c r="A33" s="18"/>
      <c r="B33" s="17" t="s">
        <v>48</v>
      </c>
      <c r="C33" s="58" t="s">
        <v>88</v>
      </c>
      <c r="D33" s="59"/>
      <c r="E33" s="60"/>
      <c r="F33" s="64" t="s">
        <v>73</v>
      </c>
      <c r="G33" s="65"/>
      <c r="H33" s="65"/>
      <c r="I33" s="65"/>
      <c r="J33" s="65"/>
      <c r="K33" s="66"/>
      <c r="L33" s="143">
        <v>2604000</v>
      </c>
      <c r="M33" s="142">
        <f>1043116.1</f>
        <v>1043116.1</v>
      </c>
      <c r="N33" s="32">
        <f t="shared" si="0"/>
        <v>40.058221966205835</v>
      </c>
    </row>
    <row r="34" spans="1:17" ht="92.25" customHeight="1">
      <c r="A34" s="18"/>
      <c r="B34" s="17" t="s">
        <v>49</v>
      </c>
      <c r="C34" s="58" t="s">
        <v>93</v>
      </c>
      <c r="D34" s="59"/>
      <c r="E34" s="60"/>
      <c r="F34" s="64" t="s">
        <v>94</v>
      </c>
      <c r="G34" s="65"/>
      <c r="H34" s="65"/>
      <c r="I34" s="65"/>
      <c r="J34" s="65"/>
      <c r="K34" s="66"/>
      <c r="L34" s="143">
        <v>16000</v>
      </c>
      <c r="M34" s="142">
        <v>81050</v>
      </c>
      <c r="N34" s="32">
        <f t="shared" si="0"/>
        <v>506.5625</v>
      </c>
    </row>
    <row r="35" spans="1:17" ht="123.75" customHeight="1">
      <c r="A35" s="18"/>
      <c r="B35" s="17" t="s">
        <v>50</v>
      </c>
      <c r="C35" s="58" t="s">
        <v>149</v>
      </c>
      <c r="D35" s="59"/>
      <c r="E35" s="60"/>
      <c r="F35" s="64" t="s">
        <v>150</v>
      </c>
      <c r="G35" s="65"/>
      <c r="H35" s="65"/>
      <c r="I35" s="65"/>
      <c r="J35" s="65"/>
      <c r="K35" s="66"/>
      <c r="L35" s="143">
        <v>935000</v>
      </c>
      <c r="M35" s="142">
        <f>666197.12</f>
        <v>666197.12</v>
      </c>
      <c r="N35" s="32">
        <f t="shared" si="0"/>
        <v>71.251028877005353</v>
      </c>
    </row>
    <row r="36" spans="1:17" ht="43.5" customHeight="1">
      <c r="A36" s="18"/>
      <c r="B36" s="17" t="s">
        <v>164</v>
      </c>
      <c r="C36" s="100" t="s">
        <v>70</v>
      </c>
      <c r="D36" s="101"/>
      <c r="E36" s="102"/>
      <c r="F36" s="103" t="s">
        <v>5</v>
      </c>
      <c r="G36" s="104"/>
      <c r="H36" s="104"/>
      <c r="I36" s="104"/>
      <c r="J36" s="104"/>
      <c r="K36" s="105"/>
      <c r="L36" s="144">
        <f>L37</f>
        <v>456000</v>
      </c>
      <c r="M36" s="144">
        <f>M37</f>
        <v>277244.42</v>
      </c>
      <c r="N36" s="139">
        <f t="shared" si="0"/>
        <v>60.799214912280696</v>
      </c>
    </row>
    <row r="37" spans="1:17" ht="31.5" customHeight="1">
      <c r="A37" s="18"/>
      <c r="B37" s="17" t="s">
        <v>51</v>
      </c>
      <c r="C37" s="94" t="s">
        <v>89</v>
      </c>
      <c r="D37" s="95"/>
      <c r="E37" s="96"/>
      <c r="F37" s="48" t="s">
        <v>6</v>
      </c>
      <c r="G37" s="49"/>
      <c r="H37" s="49"/>
      <c r="I37" s="49"/>
      <c r="J37" s="49"/>
      <c r="K37" s="50"/>
      <c r="L37" s="141">
        <v>456000</v>
      </c>
      <c r="M37" s="142">
        <f>277244.42</f>
        <v>277244.42</v>
      </c>
      <c r="N37" s="32">
        <f t="shared" si="0"/>
        <v>60.799214912280696</v>
      </c>
    </row>
    <row r="38" spans="1:17" ht="32.25" customHeight="1">
      <c r="A38" s="18"/>
      <c r="B38" s="17" t="s">
        <v>52</v>
      </c>
      <c r="C38" s="82" t="s">
        <v>18</v>
      </c>
      <c r="D38" s="83"/>
      <c r="E38" s="84"/>
      <c r="F38" s="79" t="s">
        <v>29</v>
      </c>
      <c r="G38" s="80"/>
      <c r="H38" s="80"/>
      <c r="I38" s="80"/>
      <c r="J38" s="80"/>
      <c r="K38" s="81"/>
      <c r="L38" s="138">
        <f>L39+L40+L41</f>
        <v>1348000</v>
      </c>
      <c r="M38" s="138">
        <f>M39+M40+M41</f>
        <v>102539.45000000001</v>
      </c>
      <c r="N38" s="139">
        <f t="shared" si="0"/>
        <v>7.6067841246290806</v>
      </c>
    </row>
    <row r="39" spans="1:17" ht="41.25" customHeight="1">
      <c r="A39" s="18"/>
      <c r="B39" s="17" t="s">
        <v>53</v>
      </c>
      <c r="C39" s="91" t="s">
        <v>123</v>
      </c>
      <c r="D39" s="92"/>
      <c r="E39" s="93"/>
      <c r="F39" s="109" t="s">
        <v>122</v>
      </c>
      <c r="G39" s="110"/>
      <c r="H39" s="110"/>
      <c r="I39" s="110"/>
      <c r="J39" s="110"/>
      <c r="K39" s="111"/>
      <c r="L39" s="141">
        <v>1000000</v>
      </c>
      <c r="M39" s="141">
        <f>102312.74</f>
        <v>102312.74</v>
      </c>
      <c r="N39" s="32">
        <f t="shared" si="0"/>
        <v>10.231273999999999</v>
      </c>
    </row>
    <row r="40" spans="1:17" ht="35.25" customHeight="1">
      <c r="A40" s="18"/>
      <c r="B40" s="17" t="s">
        <v>260</v>
      </c>
      <c r="C40" s="58" t="s">
        <v>151</v>
      </c>
      <c r="D40" s="59"/>
      <c r="E40" s="60"/>
      <c r="F40" s="64" t="s">
        <v>122</v>
      </c>
      <c r="G40" s="65"/>
      <c r="H40" s="65"/>
      <c r="I40" s="65"/>
      <c r="J40" s="65"/>
      <c r="K40" s="66"/>
      <c r="L40" s="141">
        <v>290000</v>
      </c>
      <c r="M40" s="142">
        <v>226.71</v>
      </c>
      <c r="N40" s="32">
        <f t="shared" si="0"/>
        <v>7.8175862068965513E-2</v>
      </c>
    </row>
    <row r="41" spans="1:17" ht="46.5" customHeight="1">
      <c r="A41" s="18"/>
      <c r="B41" s="17" t="s">
        <v>54</v>
      </c>
      <c r="C41" s="91" t="s">
        <v>238</v>
      </c>
      <c r="D41" s="92"/>
      <c r="E41" s="93"/>
      <c r="F41" s="109" t="s">
        <v>211</v>
      </c>
      <c r="G41" s="110"/>
      <c r="H41" s="110"/>
      <c r="I41" s="110"/>
      <c r="J41" s="110"/>
      <c r="K41" s="111"/>
      <c r="L41" s="141">
        <v>58000</v>
      </c>
      <c r="M41" s="141">
        <v>0</v>
      </c>
      <c r="N41" s="32">
        <f t="shared" si="0"/>
        <v>0</v>
      </c>
    </row>
    <row r="42" spans="1:17" ht="68.25" customHeight="1">
      <c r="A42" s="18"/>
      <c r="B42" s="17" t="s">
        <v>55</v>
      </c>
      <c r="C42" s="85" t="s">
        <v>19</v>
      </c>
      <c r="D42" s="86"/>
      <c r="E42" s="87"/>
      <c r="F42" s="51" t="s">
        <v>24</v>
      </c>
      <c r="G42" s="52"/>
      <c r="H42" s="52"/>
      <c r="I42" s="52"/>
      <c r="J42" s="52"/>
      <c r="K42" s="53"/>
      <c r="L42" s="138">
        <f>L45+L43</f>
        <v>4261000</v>
      </c>
      <c r="M42" s="138">
        <f>M45+M43</f>
        <v>1676168.9700000002</v>
      </c>
      <c r="N42" s="139">
        <f t="shared" si="0"/>
        <v>39.337455292184934</v>
      </c>
    </row>
    <row r="43" spans="1:17" ht="132" customHeight="1">
      <c r="A43" s="18"/>
      <c r="B43" s="17" t="s">
        <v>261</v>
      </c>
      <c r="C43" s="122" t="s">
        <v>177</v>
      </c>
      <c r="D43" s="123"/>
      <c r="E43" s="124"/>
      <c r="F43" s="67" t="s">
        <v>95</v>
      </c>
      <c r="G43" s="68"/>
      <c r="H43" s="68"/>
      <c r="I43" s="68"/>
      <c r="J43" s="68"/>
      <c r="K43" s="69"/>
      <c r="L43" s="138">
        <f>L44</f>
        <v>2844000</v>
      </c>
      <c r="M43" s="138">
        <f>M44</f>
        <v>1219881.6100000001</v>
      </c>
      <c r="N43" s="139">
        <f t="shared" si="0"/>
        <v>42.893164908579465</v>
      </c>
    </row>
    <row r="44" spans="1:17" ht="125.25" customHeight="1">
      <c r="A44" s="18"/>
      <c r="B44" s="17" t="s">
        <v>130</v>
      </c>
      <c r="C44" s="58" t="s">
        <v>90</v>
      </c>
      <c r="D44" s="59"/>
      <c r="E44" s="60"/>
      <c r="F44" s="64" t="s">
        <v>64</v>
      </c>
      <c r="G44" s="65"/>
      <c r="H44" s="65"/>
      <c r="I44" s="65"/>
      <c r="J44" s="65"/>
      <c r="K44" s="66"/>
      <c r="L44" s="141">
        <v>2844000</v>
      </c>
      <c r="M44" s="142">
        <f>1219881.61</f>
        <v>1219881.6100000001</v>
      </c>
      <c r="N44" s="32">
        <f t="shared" si="0"/>
        <v>42.893164908579465</v>
      </c>
    </row>
    <row r="45" spans="1:17" ht="55.5" customHeight="1">
      <c r="A45" s="18"/>
      <c r="B45" s="17" t="s">
        <v>56</v>
      </c>
      <c r="C45" s="82" t="s">
        <v>91</v>
      </c>
      <c r="D45" s="83"/>
      <c r="E45" s="84"/>
      <c r="F45" s="79" t="s">
        <v>96</v>
      </c>
      <c r="G45" s="80"/>
      <c r="H45" s="80"/>
      <c r="I45" s="80"/>
      <c r="J45" s="80"/>
      <c r="K45" s="81"/>
      <c r="L45" s="138">
        <f>L46+L47</f>
        <v>1417000</v>
      </c>
      <c r="M45" s="138">
        <f>M46+M47</f>
        <v>456287.36</v>
      </c>
      <c r="N45" s="139">
        <f t="shared" si="0"/>
        <v>32.200942836979536</v>
      </c>
    </row>
    <row r="46" spans="1:17" ht="60" customHeight="1">
      <c r="A46" s="18"/>
      <c r="B46" s="17" t="s">
        <v>57</v>
      </c>
      <c r="C46" s="42" t="s">
        <v>92</v>
      </c>
      <c r="D46" s="43"/>
      <c r="E46" s="44"/>
      <c r="F46" s="97" t="s">
        <v>203</v>
      </c>
      <c r="G46" s="98"/>
      <c r="H46" s="98"/>
      <c r="I46" s="98"/>
      <c r="J46" s="98"/>
      <c r="K46" s="99"/>
      <c r="L46" s="141">
        <v>1333000</v>
      </c>
      <c r="M46" s="141">
        <v>394287.98</v>
      </c>
      <c r="N46" s="32">
        <f t="shared" si="0"/>
        <v>29.578993248312074</v>
      </c>
    </row>
    <row r="47" spans="1:17" ht="77.25" customHeight="1">
      <c r="A47" s="18"/>
      <c r="B47" s="17" t="s">
        <v>165</v>
      </c>
      <c r="C47" s="41" t="s">
        <v>152</v>
      </c>
      <c r="D47" s="43"/>
      <c r="E47" s="44"/>
      <c r="F47" s="64" t="s">
        <v>153</v>
      </c>
      <c r="G47" s="65"/>
      <c r="H47" s="65"/>
      <c r="I47" s="65"/>
      <c r="J47" s="65"/>
      <c r="K47" s="66"/>
      <c r="L47" s="141">
        <v>84000</v>
      </c>
      <c r="M47" s="142">
        <v>61999.38</v>
      </c>
      <c r="N47" s="32">
        <f t="shared" si="0"/>
        <v>73.808785714285705</v>
      </c>
    </row>
    <row r="48" spans="1:17" ht="46.5" customHeight="1">
      <c r="A48" s="21"/>
      <c r="B48" s="17" t="s">
        <v>166</v>
      </c>
      <c r="C48" s="82" t="s">
        <v>16</v>
      </c>
      <c r="D48" s="83"/>
      <c r="E48" s="84"/>
      <c r="F48" s="88" t="s">
        <v>66</v>
      </c>
      <c r="G48" s="89"/>
      <c r="H48" s="89"/>
      <c r="I48" s="89"/>
      <c r="J48" s="89"/>
      <c r="K48" s="90"/>
      <c r="L48" s="138">
        <f>L65+L66+L51+L52+L53+L54+L50+L55+L57+L58+L59+L60+L61+L63+L64+L67+L56</f>
        <v>495000</v>
      </c>
      <c r="M48" s="138">
        <f>M65+M66+M51+M52+M53+M54+M50+M55+M57+M58+M59+M60+M61+M63+M64+M67+M62+M56+M49</f>
        <v>2575661.8000000003</v>
      </c>
      <c r="N48" s="139">
        <f t="shared" si="0"/>
        <v>520.33571717171731</v>
      </c>
      <c r="Q48" s="28"/>
    </row>
    <row r="49" spans="1:17" ht="94.5" customHeight="1">
      <c r="A49" s="21"/>
      <c r="B49" s="17" t="s">
        <v>167</v>
      </c>
      <c r="C49" s="64" t="s">
        <v>311</v>
      </c>
      <c r="D49" s="65"/>
      <c r="E49" s="66"/>
      <c r="F49" s="64" t="s">
        <v>221</v>
      </c>
      <c r="G49" s="65"/>
      <c r="H49" s="65"/>
      <c r="I49" s="65"/>
      <c r="J49" s="65"/>
      <c r="K49" s="66"/>
      <c r="L49" s="141">
        <v>0</v>
      </c>
      <c r="M49" s="141">
        <f>1750</f>
        <v>1750</v>
      </c>
      <c r="N49" s="32">
        <v>0</v>
      </c>
      <c r="Q49" s="28"/>
    </row>
    <row r="50" spans="1:17" ht="117" customHeight="1">
      <c r="A50" s="21"/>
      <c r="B50" s="17" t="s">
        <v>168</v>
      </c>
      <c r="C50" s="58" t="s">
        <v>241</v>
      </c>
      <c r="D50" s="59"/>
      <c r="E50" s="60"/>
      <c r="F50" s="64" t="s">
        <v>222</v>
      </c>
      <c r="G50" s="65"/>
      <c r="H50" s="65"/>
      <c r="I50" s="65"/>
      <c r="J50" s="65"/>
      <c r="K50" s="66"/>
      <c r="L50" s="142">
        <v>33000</v>
      </c>
      <c r="M50" s="142">
        <v>21000</v>
      </c>
      <c r="N50" s="32">
        <f>M50/L50*100</f>
        <v>63.636363636363633</v>
      </c>
      <c r="Q50" s="28"/>
    </row>
    <row r="51" spans="1:17" ht="81" customHeight="1">
      <c r="A51" s="21"/>
      <c r="B51" s="17" t="s">
        <v>169</v>
      </c>
      <c r="C51" s="91" t="s">
        <v>212</v>
      </c>
      <c r="D51" s="92"/>
      <c r="E51" s="93"/>
      <c r="F51" s="109" t="s">
        <v>217</v>
      </c>
      <c r="G51" s="110" t="s">
        <v>213</v>
      </c>
      <c r="H51" s="110" t="s">
        <v>213</v>
      </c>
      <c r="I51" s="110" t="s">
        <v>213</v>
      </c>
      <c r="J51" s="110" t="s">
        <v>213</v>
      </c>
      <c r="K51" s="111" t="s">
        <v>213</v>
      </c>
      <c r="L51" s="146">
        <v>11000</v>
      </c>
      <c r="M51" s="146">
        <v>2150</v>
      </c>
      <c r="N51" s="32">
        <f t="shared" ref="N51:N67" si="2">M51/L51*100</f>
        <v>19.545454545454547</v>
      </c>
    </row>
    <row r="52" spans="1:17" ht="89.25" customHeight="1">
      <c r="A52" s="21"/>
      <c r="B52" s="17" t="s">
        <v>58</v>
      </c>
      <c r="C52" s="64" t="s">
        <v>247</v>
      </c>
      <c r="D52" s="59"/>
      <c r="E52" s="60"/>
      <c r="F52" s="64" t="s">
        <v>248</v>
      </c>
      <c r="G52" s="65"/>
      <c r="H52" s="65"/>
      <c r="I52" s="65"/>
      <c r="J52" s="65"/>
      <c r="K52" s="118"/>
      <c r="L52" s="146">
        <v>12000</v>
      </c>
      <c r="M52" s="146">
        <v>0</v>
      </c>
      <c r="N52" s="32">
        <f t="shared" si="2"/>
        <v>0</v>
      </c>
    </row>
    <row r="53" spans="1:17" ht="101.25" customHeight="1">
      <c r="A53" s="21"/>
      <c r="B53" s="17" t="s">
        <v>59</v>
      </c>
      <c r="C53" s="91" t="s">
        <v>214</v>
      </c>
      <c r="D53" s="92"/>
      <c r="E53" s="93"/>
      <c r="F53" s="109" t="s">
        <v>244</v>
      </c>
      <c r="G53" s="110"/>
      <c r="H53" s="110"/>
      <c r="I53" s="110"/>
      <c r="J53" s="110"/>
      <c r="K53" s="111"/>
      <c r="L53" s="141">
        <v>13000</v>
      </c>
      <c r="M53" s="146">
        <v>0</v>
      </c>
      <c r="N53" s="32">
        <f t="shared" si="2"/>
        <v>0</v>
      </c>
    </row>
    <row r="54" spans="1:17" ht="108.75" customHeight="1">
      <c r="A54" s="21"/>
      <c r="B54" s="17" t="s">
        <v>116</v>
      </c>
      <c r="C54" s="58" t="s">
        <v>239</v>
      </c>
      <c r="D54" s="59"/>
      <c r="E54" s="60"/>
      <c r="F54" s="64" t="s">
        <v>240</v>
      </c>
      <c r="G54" s="65"/>
      <c r="H54" s="65"/>
      <c r="I54" s="65"/>
      <c r="J54" s="65"/>
      <c r="K54" s="66"/>
      <c r="L54" s="141">
        <v>0</v>
      </c>
      <c r="M54" s="146">
        <v>900</v>
      </c>
      <c r="N54" s="32">
        <v>0</v>
      </c>
    </row>
    <row r="55" spans="1:17" ht="108.75" customHeight="1">
      <c r="A55" s="21"/>
      <c r="B55" s="17" t="s">
        <v>131</v>
      </c>
      <c r="C55" s="58" t="s">
        <v>246</v>
      </c>
      <c r="D55" s="59"/>
      <c r="E55" s="60"/>
      <c r="F55" s="64" t="s">
        <v>245</v>
      </c>
      <c r="G55" s="65"/>
      <c r="H55" s="65"/>
      <c r="I55" s="65"/>
      <c r="J55" s="65"/>
      <c r="K55" s="66"/>
      <c r="L55" s="141">
        <v>0</v>
      </c>
      <c r="M55" s="146">
        <v>3000</v>
      </c>
      <c r="N55" s="32">
        <v>0</v>
      </c>
    </row>
    <row r="56" spans="1:17" ht="91.5" customHeight="1">
      <c r="A56" s="21"/>
      <c r="B56" s="17" t="s">
        <v>170</v>
      </c>
      <c r="C56" s="58" t="s">
        <v>273</v>
      </c>
      <c r="D56" s="59"/>
      <c r="E56" s="60"/>
      <c r="F56" s="64" t="s">
        <v>274</v>
      </c>
      <c r="G56" s="65"/>
      <c r="H56" s="65"/>
      <c r="I56" s="65"/>
      <c r="J56" s="65"/>
      <c r="K56" s="66"/>
      <c r="L56" s="141">
        <v>31000</v>
      </c>
      <c r="M56" s="146">
        <v>5000</v>
      </c>
      <c r="N56" s="32">
        <f t="shared" si="2"/>
        <v>16.129032258064516</v>
      </c>
    </row>
    <row r="57" spans="1:17" ht="93.75" customHeight="1">
      <c r="A57" s="21"/>
      <c r="B57" s="17" t="s">
        <v>60</v>
      </c>
      <c r="C57" s="91" t="s">
        <v>215</v>
      </c>
      <c r="D57" s="92"/>
      <c r="E57" s="93"/>
      <c r="F57" s="109" t="s">
        <v>216</v>
      </c>
      <c r="G57" s="110"/>
      <c r="H57" s="110"/>
      <c r="I57" s="110"/>
      <c r="J57" s="110"/>
      <c r="K57" s="111"/>
      <c r="L57" s="141">
        <v>66000</v>
      </c>
      <c r="M57" s="146">
        <v>115880.47</v>
      </c>
      <c r="N57" s="32">
        <f t="shared" si="2"/>
        <v>175.5764696969697</v>
      </c>
    </row>
    <row r="58" spans="1:17" ht="93.75" customHeight="1">
      <c r="A58" s="21"/>
      <c r="B58" s="17" t="s">
        <v>171</v>
      </c>
      <c r="C58" s="91" t="s">
        <v>218</v>
      </c>
      <c r="D58" s="92"/>
      <c r="E58" s="93"/>
      <c r="F58" s="109" t="s">
        <v>221</v>
      </c>
      <c r="G58" s="110"/>
      <c r="H58" s="110"/>
      <c r="I58" s="110"/>
      <c r="J58" s="110"/>
      <c r="K58" s="111"/>
      <c r="L58" s="141">
        <v>2000</v>
      </c>
      <c r="M58" s="146">
        <v>975</v>
      </c>
      <c r="N58" s="32">
        <f t="shared" si="2"/>
        <v>48.75</v>
      </c>
    </row>
    <row r="59" spans="1:17" ht="111" customHeight="1">
      <c r="A59" s="21"/>
      <c r="B59" s="17" t="s">
        <v>117</v>
      </c>
      <c r="C59" s="91" t="s">
        <v>219</v>
      </c>
      <c r="D59" s="92"/>
      <c r="E59" s="93"/>
      <c r="F59" s="109" t="s">
        <v>222</v>
      </c>
      <c r="G59" s="110"/>
      <c r="H59" s="110"/>
      <c r="I59" s="110"/>
      <c r="J59" s="110"/>
      <c r="K59" s="111"/>
      <c r="L59" s="141">
        <v>0</v>
      </c>
      <c r="M59" s="146">
        <v>4500</v>
      </c>
      <c r="N59" s="32">
        <v>0</v>
      </c>
    </row>
    <row r="60" spans="1:17" ht="93.75" customHeight="1">
      <c r="A60" s="21"/>
      <c r="B60" s="17" t="s">
        <v>172</v>
      </c>
      <c r="C60" s="91" t="s">
        <v>220</v>
      </c>
      <c r="D60" s="92"/>
      <c r="E60" s="93"/>
      <c r="F60" s="109" t="s">
        <v>216</v>
      </c>
      <c r="G60" s="110"/>
      <c r="H60" s="110"/>
      <c r="I60" s="110"/>
      <c r="J60" s="110"/>
      <c r="K60" s="111"/>
      <c r="L60" s="141">
        <v>8000</v>
      </c>
      <c r="M60" s="146">
        <f>7161.33</f>
        <v>7161.33</v>
      </c>
      <c r="N60" s="32">
        <f t="shared" si="2"/>
        <v>89.516624999999991</v>
      </c>
    </row>
    <row r="61" spans="1:17" ht="101.25" customHeight="1">
      <c r="A61" s="21"/>
      <c r="B61" s="17" t="s">
        <v>61</v>
      </c>
      <c r="C61" s="64" t="s">
        <v>223</v>
      </c>
      <c r="D61" s="59"/>
      <c r="E61" s="60"/>
      <c r="F61" s="64" t="s">
        <v>224</v>
      </c>
      <c r="G61" s="65"/>
      <c r="H61" s="65"/>
      <c r="I61" s="65"/>
      <c r="J61" s="65"/>
      <c r="K61" s="66"/>
      <c r="L61" s="141">
        <v>6000</v>
      </c>
      <c r="M61" s="146">
        <v>500</v>
      </c>
      <c r="N61" s="32">
        <f t="shared" si="2"/>
        <v>8.3333333333333321</v>
      </c>
    </row>
    <row r="62" spans="1:17" ht="101.25" customHeight="1">
      <c r="A62" s="21"/>
      <c r="B62" s="17" t="s">
        <v>297</v>
      </c>
      <c r="C62" s="64" t="s">
        <v>275</v>
      </c>
      <c r="D62" s="65"/>
      <c r="E62" s="66"/>
      <c r="F62" s="64" t="s">
        <v>217</v>
      </c>
      <c r="G62" s="65"/>
      <c r="H62" s="65"/>
      <c r="I62" s="65"/>
      <c r="J62" s="65"/>
      <c r="K62" s="66"/>
      <c r="L62" s="141">
        <v>0</v>
      </c>
      <c r="M62" s="146">
        <v>150</v>
      </c>
      <c r="N62" s="32">
        <v>0</v>
      </c>
    </row>
    <row r="63" spans="1:17" ht="170.25" customHeight="1">
      <c r="A63" s="21"/>
      <c r="B63" s="17" t="s">
        <v>298</v>
      </c>
      <c r="C63" s="64" t="s">
        <v>249</v>
      </c>
      <c r="D63" s="59"/>
      <c r="E63" s="60"/>
      <c r="F63" s="64" t="s">
        <v>250</v>
      </c>
      <c r="G63" s="65"/>
      <c r="H63" s="65"/>
      <c r="I63" s="65"/>
      <c r="J63" s="65"/>
      <c r="K63" s="66"/>
      <c r="L63" s="141">
        <v>165000</v>
      </c>
      <c r="M63" s="146">
        <v>0</v>
      </c>
      <c r="N63" s="32">
        <f t="shared" si="2"/>
        <v>0</v>
      </c>
    </row>
    <row r="64" spans="1:17" ht="216" customHeight="1">
      <c r="A64" s="21"/>
      <c r="B64" s="17" t="s">
        <v>299</v>
      </c>
      <c r="C64" s="64" t="s">
        <v>251</v>
      </c>
      <c r="D64" s="59"/>
      <c r="E64" s="60"/>
      <c r="F64" s="64" t="s">
        <v>252</v>
      </c>
      <c r="G64" s="65"/>
      <c r="H64" s="65"/>
      <c r="I64" s="65"/>
      <c r="J64" s="65"/>
      <c r="K64" s="66"/>
      <c r="L64" s="141">
        <v>28000</v>
      </c>
      <c r="M64" s="146">
        <v>0</v>
      </c>
      <c r="N64" s="32">
        <f t="shared" si="2"/>
        <v>0</v>
      </c>
    </row>
    <row r="65" spans="1:17" ht="71.25" customHeight="1">
      <c r="A65" s="18"/>
      <c r="B65" s="17" t="s">
        <v>132</v>
      </c>
      <c r="C65" s="91" t="s">
        <v>154</v>
      </c>
      <c r="D65" s="92"/>
      <c r="E65" s="93"/>
      <c r="F65" s="109" t="s">
        <v>155</v>
      </c>
      <c r="G65" s="110"/>
      <c r="H65" s="110"/>
      <c r="I65" s="110"/>
      <c r="J65" s="110"/>
      <c r="K65" s="111"/>
      <c r="L65" s="141">
        <v>115000</v>
      </c>
      <c r="M65" s="142">
        <v>30000</v>
      </c>
      <c r="N65" s="32">
        <f t="shared" si="2"/>
        <v>26.086956521739129</v>
      </c>
    </row>
    <row r="66" spans="1:17" ht="98.25" customHeight="1">
      <c r="A66" s="18"/>
      <c r="B66" s="17" t="s">
        <v>300</v>
      </c>
      <c r="C66" s="58" t="s">
        <v>156</v>
      </c>
      <c r="D66" s="59"/>
      <c r="E66" s="60"/>
      <c r="F66" s="64" t="s">
        <v>157</v>
      </c>
      <c r="G66" s="65"/>
      <c r="H66" s="65"/>
      <c r="I66" s="65"/>
      <c r="J66" s="65"/>
      <c r="K66" s="66"/>
      <c r="L66" s="141">
        <v>0</v>
      </c>
      <c r="M66" s="141">
        <v>2382695</v>
      </c>
      <c r="N66" s="32">
        <v>0</v>
      </c>
    </row>
    <row r="67" spans="1:17" ht="117" customHeight="1">
      <c r="A67" s="21"/>
      <c r="B67" s="17" t="s">
        <v>301</v>
      </c>
      <c r="C67" s="55" t="s">
        <v>225</v>
      </c>
      <c r="D67" s="56"/>
      <c r="E67" s="57"/>
      <c r="F67" s="48" t="s">
        <v>226</v>
      </c>
      <c r="G67" s="49"/>
      <c r="H67" s="49"/>
      <c r="I67" s="49"/>
      <c r="J67" s="49"/>
      <c r="K67" s="54"/>
      <c r="L67" s="146">
        <v>5000</v>
      </c>
      <c r="M67" s="146">
        <v>0</v>
      </c>
      <c r="N67" s="32">
        <f t="shared" si="2"/>
        <v>0</v>
      </c>
    </row>
    <row r="68" spans="1:17" ht="33.75" customHeight="1">
      <c r="A68" s="21"/>
      <c r="B68" s="17" t="s">
        <v>262</v>
      </c>
      <c r="C68" s="85" t="s">
        <v>17</v>
      </c>
      <c r="D68" s="86"/>
      <c r="E68" s="87"/>
      <c r="F68" s="51" t="s">
        <v>2</v>
      </c>
      <c r="G68" s="52"/>
      <c r="H68" s="52"/>
      <c r="I68" s="52"/>
      <c r="J68" s="52"/>
      <c r="K68" s="53"/>
      <c r="L68" s="138">
        <f>L69+L115</f>
        <v>467492883.88</v>
      </c>
      <c r="M68" s="138">
        <f>M70+M77+M85+M103+M120+M117+M112</f>
        <v>350343525.81000006</v>
      </c>
      <c r="N68" s="139">
        <f t="shared" si="0"/>
        <v>74.940932341534676</v>
      </c>
    </row>
    <row r="69" spans="1:17" ht="51.75" customHeight="1">
      <c r="A69" s="21"/>
      <c r="B69" s="17" t="s">
        <v>133</v>
      </c>
      <c r="C69" s="85" t="s">
        <v>3</v>
      </c>
      <c r="D69" s="86"/>
      <c r="E69" s="87"/>
      <c r="F69" s="51" t="s">
        <v>30</v>
      </c>
      <c r="G69" s="52"/>
      <c r="H69" s="52"/>
      <c r="I69" s="52"/>
      <c r="J69" s="52"/>
      <c r="K69" s="53"/>
      <c r="L69" s="138">
        <f>L70+L77+L85+L103</f>
        <v>427492883.88</v>
      </c>
      <c r="M69" s="138">
        <f>M70+M77+M85+M103</f>
        <v>358004346.67000002</v>
      </c>
      <c r="N69" s="139">
        <f t="shared" si="0"/>
        <v>83.745100835525051</v>
      </c>
    </row>
    <row r="70" spans="1:17" ht="45" customHeight="1">
      <c r="A70" s="21"/>
      <c r="B70" s="17" t="s">
        <v>62</v>
      </c>
      <c r="C70" s="85" t="s">
        <v>135</v>
      </c>
      <c r="D70" s="86"/>
      <c r="E70" s="87"/>
      <c r="F70" s="51" t="s">
        <v>125</v>
      </c>
      <c r="G70" s="52"/>
      <c r="H70" s="52"/>
      <c r="I70" s="52"/>
      <c r="J70" s="52"/>
      <c r="K70" s="53"/>
      <c r="L70" s="138">
        <f>L71+L73+L75</f>
        <v>159514000</v>
      </c>
      <c r="M70" s="138">
        <f>M71+M73+M75</f>
        <v>119991433</v>
      </c>
      <c r="N70" s="139">
        <f t="shared" si="0"/>
        <v>75.223135900297152</v>
      </c>
    </row>
    <row r="71" spans="1:17" ht="39.75" customHeight="1">
      <c r="A71" s="21"/>
      <c r="B71" s="17" t="s">
        <v>72</v>
      </c>
      <c r="C71" s="58" t="s">
        <v>159</v>
      </c>
      <c r="D71" s="59"/>
      <c r="E71" s="60"/>
      <c r="F71" s="64" t="s">
        <v>158</v>
      </c>
      <c r="G71" s="65"/>
      <c r="H71" s="65"/>
      <c r="I71" s="65"/>
      <c r="J71" s="65"/>
      <c r="K71" s="66"/>
      <c r="L71" s="141">
        <f>L72</f>
        <v>98318000</v>
      </c>
      <c r="M71" s="141">
        <f>M72</f>
        <v>73737000</v>
      </c>
      <c r="N71" s="32">
        <f t="shared" si="0"/>
        <v>74.998474338371409</v>
      </c>
    </row>
    <row r="72" spans="1:17" ht="50.25" customHeight="1">
      <c r="A72" s="21"/>
      <c r="B72" s="17" t="s">
        <v>107</v>
      </c>
      <c r="C72" s="55" t="s">
        <v>175</v>
      </c>
      <c r="D72" s="56"/>
      <c r="E72" s="57"/>
      <c r="F72" s="45" t="s">
        <v>178</v>
      </c>
      <c r="G72" s="46"/>
      <c r="H72" s="46"/>
      <c r="I72" s="46"/>
      <c r="J72" s="46"/>
      <c r="K72" s="47"/>
      <c r="L72" s="141">
        <v>98318000</v>
      </c>
      <c r="M72" s="141">
        <f>73737000</f>
        <v>73737000</v>
      </c>
      <c r="N72" s="32">
        <f t="shared" si="0"/>
        <v>74.998474338371409</v>
      </c>
    </row>
    <row r="73" spans="1:17" ht="42.75" customHeight="1">
      <c r="A73" s="21"/>
      <c r="B73" s="17" t="s">
        <v>118</v>
      </c>
      <c r="C73" s="58" t="s">
        <v>160</v>
      </c>
      <c r="D73" s="59"/>
      <c r="E73" s="60"/>
      <c r="F73" s="64" t="s">
        <v>161</v>
      </c>
      <c r="G73" s="65"/>
      <c r="H73" s="65"/>
      <c r="I73" s="65"/>
      <c r="J73" s="65"/>
      <c r="K73" s="66"/>
      <c r="L73" s="141">
        <f>L74</f>
        <v>61196000</v>
      </c>
      <c r="M73" s="141">
        <f>M74</f>
        <v>45900000</v>
      </c>
      <c r="N73" s="32">
        <f t="shared" ref="N73:N126" si="3">M73/L73*100</f>
        <v>75.004902281194859</v>
      </c>
    </row>
    <row r="74" spans="1:17" ht="63.75" customHeight="1">
      <c r="A74" s="21"/>
      <c r="B74" s="17" t="s">
        <v>119</v>
      </c>
      <c r="C74" s="55" t="s">
        <v>176</v>
      </c>
      <c r="D74" s="56"/>
      <c r="E74" s="57"/>
      <c r="F74" s="45" t="s">
        <v>162</v>
      </c>
      <c r="G74" s="46"/>
      <c r="H74" s="46"/>
      <c r="I74" s="46"/>
      <c r="J74" s="46"/>
      <c r="K74" s="47"/>
      <c r="L74" s="141">
        <v>61196000</v>
      </c>
      <c r="M74" s="141">
        <v>45900000</v>
      </c>
      <c r="N74" s="32">
        <f t="shared" si="3"/>
        <v>75.004902281194859</v>
      </c>
    </row>
    <row r="75" spans="1:17" ht="60" customHeight="1">
      <c r="A75" s="21"/>
      <c r="B75" s="17" t="s">
        <v>148</v>
      </c>
      <c r="C75" s="58" t="s">
        <v>334</v>
      </c>
      <c r="D75" s="59"/>
      <c r="E75" s="60"/>
      <c r="F75" s="64" t="s">
        <v>335</v>
      </c>
      <c r="G75" s="65"/>
      <c r="H75" s="65"/>
      <c r="I75" s="65"/>
      <c r="J75" s="65"/>
      <c r="K75" s="66"/>
      <c r="L75" s="141">
        <f>L76</f>
        <v>0</v>
      </c>
      <c r="M75" s="141">
        <f>M76</f>
        <v>354433</v>
      </c>
      <c r="N75" s="32">
        <v>0</v>
      </c>
    </row>
    <row r="76" spans="1:17" ht="63.75" customHeight="1">
      <c r="A76" s="21"/>
      <c r="B76" s="17" t="s">
        <v>302</v>
      </c>
      <c r="C76" s="55" t="s">
        <v>336</v>
      </c>
      <c r="D76" s="56"/>
      <c r="E76" s="57"/>
      <c r="F76" s="45" t="s">
        <v>337</v>
      </c>
      <c r="G76" s="46"/>
      <c r="H76" s="46"/>
      <c r="I76" s="46"/>
      <c r="J76" s="46"/>
      <c r="K76" s="47"/>
      <c r="L76" s="141">
        <v>0</v>
      </c>
      <c r="M76" s="141">
        <f>354433</f>
        <v>354433</v>
      </c>
      <c r="N76" s="32">
        <v>0</v>
      </c>
    </row>
    <row r="77" spans="1:17" ht="48.75" customHeight="1">
      <c r="A77" s="20"/>
      <c r="B77" s="17" t="s">
        <v>303</v>
      </c>
      <c r="C77" s="85" t="s">
        <v>179</v>
      </c>
      <c r="D77" s="86"/>
      <c r="E77" s="87"/>
      <c r="F77" s="51" t="s">
        <v>75</v>
      </c>
      <c r="G77" s="52"/>
      <c r="H77" s="52"/>
      <c r="I77" s="52"/>
      <c r="J77" s="52"/>
      <c r="K77" s="53"/>
      <c r="L77" s="147">
        <f>L80+L79+L78</f>
        <v>16781493.879999999</v>
      </c>
      <c r="M77" s="147">
        <f>M80+M79+M78</f>
        <v>13886021.449999999</v>
      </c>
      <c r="N77" s="139">
        <f t="shared" si="3"/>
        <v>82.74603887648648</v>
      </c>
    </row>
    <row r="78" spans="1:17" ht="54" customHeight="1">
      <c r="A78" s="22"/>
      <c r="B78" s="17" t="s">
        <v>174</v>
      </c>
      <c r="C78" s="55" t="s">
        <v>276</v>
      </c>
      <c r="D78" s="56"/>
      <c r="E78" s="57"/>
      <c r="F78" s="45" t="s">
        <v>277</v>
      </c>
      <c r="G78" s="46"/>
      <c r="H78" s="46"/>
      <c r="I78" s="46"/>
      <c r="J78" s="46"/>
      <c r="K78" s="47"/>
      <c r="L78" s="148">
        <f>1013993.88</f>
        <v>1013993.88</v>
      </c>
      <c r="M78" s="148">
        <f>889521.45</f>
        <v>889521.45</v>
      </c>
      <c r="N78" s="32">
        <f>M78/L78*100</f>
        <v>87.724538337450326</v>
      </c>
    </row>
    <row r="79" spans="1:17" ht="51" customHeight="1">
      <c r="A79" s="22"/>
      <c r="B79" s="17" t="s">
        <v>227</v>
      </c>
      <c r="C79" s="55" t="s">
        <v>278</v>
      </c>
      <c r="D79" s="56"/>
      <c r="E79" s="57"/>
      <c r="F79" s="45" t="s">
        <v>279</v>
      </c>
      <c r="G79" s="46"/>
      <c r="H79" s="46"/>
      <c r="I79" s="46"/>
      <c r="J79" s="46"/>
      <c r="K79" s="47"/>
      <c r="L79" s="148">
        <v>86700</v>
      </c>
      <c r="M79" s="148">
        <v>86700</v>
      </c>
      <c r="N79" s="32">
        <f t="shared" si="3"/>
        <v>100</v>
      </c>
    </row>
    <row r="80" spans="1:17" ht="33" customHeight="1">
      <c r="A80" s="23"/>
      <c r="B80" s="17" t="s">
        <v>304</v>
      </c>
      <c r="C80" s="82" t="s">
        <v>136</v>
      </c>
      <c r="D80" s="83"/>
      <c r="E80" s="84"/>
      <c r="F80" s="79" t="s">
        <v>99</v>
      </c>
      <c r="G80" s="80"/>
      <c r="H80" s="80"/>
      <c r="I80" s="80"/>
      <c r="J80" s="80"/>
      <c r="K80" s="81"/>
      <c r="L80" s="138">
        <f>L81+L82+L83+L84</f>
        <v>15680800</v>
      </c>
      <c r="M80" s="138">
        <f>M81+M82+M83+M84</f>
        <v>12909800</v>
      </c>
      <c r="N80" s="139">
        <f t="shared" si="3"/>
        <v>82.328707718993925</v>
      </c>
      <c r="O80" s="40"/>
      <c r="Q80" s="28"/>
    </row>
    <row r="81" spans="1:17" ht="72.75" customHeight="1">
      <c r="A81" s="20"/>
      <c r="B81" s="17" t="s">
        <v>305</v>
      </c>
      <c r="C81" s="45" t="s">
        <v>137</v>
      </c>
      <c r="D81" s="46"/>
      <c r="E81" s="47"/>
      <c r="F81" s="48" t="s">
        <v>280</v>
      </c>
      <c r="G81" s="49"/>
      <c r="H81" s="49"/>
      <c r="I81" s="49"/>
      <c r="J81" s="49"/>
      <c r="K81" s="50"/>
      <c r="L81" s="141">
        <v>9234000</v>
      </c>
      <c r="M81" s="142">
        <f>2770000+1385000+1385000+923000</f>
        <v>6463000</v>
      </c>
      <c r="N81" s="32">
        <f t="shared" si="3"/>
        <v>69.991336365605378</v>
      </c>
    </row>
    <row r="82" spans="1:17" ht="84.75" customHeight="1">
      <c r="A82" s="20"/>
      <c r="B82" s="17" t="s">
        <v>263</v>
      </c>
      <c r="C82" s="45" t="s">
        <v>137</v>
      </c>
      <c r="D82" s="46"/>
      <c r="E82" s="47"/>
      <c r="F82" s="45" t="s">
        <v>281</v>
      </c>
      <c r="G82" s="46"/>
      <c r="H82" s="46"/>
      <c r="I82" s="46"/>
      <c r="J82" s="46"/>
      <c r="K82" s="47"/>
      <c r="L82" s="141">
        <v>5682900</v>
      </c>
      <c r="M82" s="141">
        <f>1374000+2751200+1374000+183700</f>
        <v>5682900</v>
      </c>
      <c r="N82" s="32">
        <f t="shared" si="3"/>
        <v>100</v>
      </c>
    </row>
    <row r="83" spans="1:17" ht="154.5" customHeight="1">
      <c r="A83" s="20"/>
      <c r="B83" s="17" t="s">
        <v>264</v>
      </c>
      <c r="C83" s="45" t="s">
        <v>282</v>
      </c>
      <c r="D83" s="46"/>
      <c r="E83" s="47"/>
      <c r="F83" s="45" t="s">
        <v>283</v>
      </c>
      <c r="G83" s="46"/>
      <c r="H83" s="46"/>
      <c r="I83" s="46"/>
      <c r="J83" s="46"/>
      <c r="K83" s="47"/>
      <c r="L83" s="141">
        <v>640000</v>
      </c>
      <c r="M83" s="141">
        <v>640000</v>
      </c>
      <c r="N83" s="32">
        <f t="shared" si="3"/>
        <v>100</v>
      </c>
    </row>
    <row r="84" spans="1:17" ht="78.75" customHeight="1">
      <c r="A84" s="20"/>
      <c r="B84" s="17" t="s">
        <v>265</v>
      </c>
      <c r="C84" s="45" t="s">
        <v>284</v>
      </c>
      <c r="D84" s="46"/>
      <c r="E84" s="47"/>
      <c r="F84" s="45" t="s">
        <v>285</v>
      </c>
      <c r="G84" s="46"/>
      <c r="H84" s="46"/>
      <c r="I84" s="46"/>
      <c r="J84" s="46"/>
      <c r="K84" s="47"/>
      <c r="L84" s="141">
        <v>123900</v>
      </c>
      <c r="M84" s="141">
        <v>123900</v>
      </c>
      <c r="N84" s="32">
        <f t="shared" si="3"/>
        <v>100</v>
      </c>
    </row>
    <row r="85" spans="1:17" ht="39" customHeight="1">
      <c r="A85" s="20"/>
      <c r="B85" s="17" t="s">
        <v>266</v>
      </c>
      <c r="C85" s="51" t="s">
        <v>138</v>
      </c>
      <c r="D85" s="52"/>
      <c r="E85" s="53"/>
      <c r="F85" s="51" t="s">
        <v>126</v>
      </c>
      <c r="G85" s="52"/>
      <c r="H85" s="52"/>
      <c r="I85" s="52"/>
      <c r="J85" s="52"/>
      <c r="K85" s="53"/>
      <c r="L85" s="138">
        <f>L86+L87+L96+L97+L98+L100+L99</f>
        <v>219587200</v>
      </c>
      <c r="M85" s="138">
        <f>M86+M87+M96+M97+M98+M100+M99</f>
        <v>173370753.78999999</v>
      </c>
      <c r="N85" s="139">
        <f t="shared" si="3"/>
        <v>78.953032685876039</v>
      </c>
      <c r="O85" s="40"/>
      <c r="Q85" s="28"/>
    </row>
    <row r="86" spans="1:17" ht="59.25" customHeight="1">
      <c r="A86" s="20"/>
      <c r="B86" s="17" t="s">
        <v>228</v>
      </c>
      <c r="C86" s="45" t="s">
        <v>139</v>
      </c>
      <c r="D86" s="46"/>
      <c r="E86" s="47"/>
      <c r="F86" s="45" t="s">
        <v>101</v>
      </c>
      <c r="G86" s="46"/>
      <c r="H86" s="46"/>
      <c r="I86" s="46"/>
      <c r="J86" s="46"/>
      <c r="K86" s="47"/>
      <c r="L86" s="141">
        <v>2695300</v>
      </c>
      <c r="M86" s="141">
        <f>1221500</f>
        <v>1221500</v>
      </c>
      <c r="N86" s="32">
        <f t="shared" si="3"/>
        <v>45.319630467851447</v>
      </c>
      <c r="Q86" s="28"/>
    </row>
    <row r="87" spans="1:17" ht="75.75" customHeight="1">
      <c r="A87" s="20"/>
      <c r="B87" s="17" t="s">
        <v>229</v>
      </c>
      <c r="C87" s="45" t="s">
        <v>140</v>
      </c>
      <c r="D87" s="46"/>
      <c r="E87" s="47"/>
      <c r="F87" s="45" t="s">
        <v>97</v>
      </c>
      <c r="G87" s="46"/>
      <c r="H87" s="46"/>
      <c r="I87" s="46"/>
      <c r="J87" s="46"/>
      <c r="K87" s="47"/>
      <c r="L87" s="141">
        <f>L88+L89+L90+L91+L92+L93+L95+L94</f>
        <v>25167000</v>
      </c>
      <c r="M87" s="141">
        <f>M88+M89+M90+M91+M92+M93+M95+M94</f>
        <v>20354016.420000002</v>
      </c>
      <c r="N87" s="32">
        <f t="shared" si="3"/>
        <v>80.875815234235318</v>
      </c>
      <c r="Q87" s="28"/>
    </row>
    <row r="88" spans="1:17" ht="99.75" customHeight="1">
      <c r="A88" s="20"/>
      <c r="B88" s="17" t="s">
        <v>230</v>
      </c>
      <c r="C88" s="45" t="s">
        <v>141</v>
      </c>
      <c r="D88" s="46"/>
      <c r="E88" s="47"/>
      <c r="F88" s="45" t="s">
        <v>31</v>
      </c>
      <c r="G88" s="46"/>
      <c r="H88" s="46"/>
      <c r="I88" s="46"/>
      <c r="J88" s="46"/>
      <c r="K88" s="47"/>
      <c r="L88" s="141">
        <v>207000</v>
      </c>
      <c r="M88" s="141">
        <f>51750+51750+51750</f>
        <v>155250</v>
      </c>
      <c r="N88" s="32">
        <f t="shared" si="3"/>
        <v>75</v>
      </c>
      <c r="Q88" s="28"/>
    </row>
    <row r="89" spans="1:17" ht="96" customHeight="1">
      <c r="A89" s="20"/>
      <c r="B89" s="17" t="s">
        <v>231</v>
      </c>
      <c r="C89" s="45" t="s">
        <v>141</v>
      </c>
      <c r="D89" s="46"/>
      <c r="E89" s="47"/>
      <c r="F89" s="45" t="s">
        <v>124</v>
      </c>
      <c r="G89" s="46"/>
      <c r="H89" s="46"/>
      <c r="I89" s="46"/>
      <c r="J89" s="46"/>
      <c r="K89" s="47"/>
      <c r="L89" s="141">
        <v>19124600</v>
      </c>
      <c r="M89" s="141">
        <f>7882577+1040647+1229305+1890709+4558500+863000+995958.92+954769.5</f>
        <v>19415466.420000002</v>
      </c>
      <c r="N89" s="32">
        <f t="shared" si="3"/>
        <v>101.52090197964925</v>
      </c>
    </row>
    <row r="90" spans="1:17" ht="114.75" customHeight="1">
      <c r="A90" s="20"/>
      <c r="B90" s="17" t="s">
        <v>267</v>
      </c>
      <c r="C90" s="45" t="s">
        <v>141</v>
      </c>
      <c r="D90" s="46"/>
      <c r="E90" s="47"/>
      <c r="F90" s="45" t="s">
        <v>77</v>
      </c>
      <c r="G90" s="46"/>
      <c r="H90" s="46"/>
      <c r="I90" s="46"/>
      <c r="J90" s="46"/>
      <c r="K90" s="47"/>
      <c r="L90" s="141">
        <v>200</v>
      </c>
      <c r="M90" s="141">
        <v>200</v>
      </c>
      <c r="N90" s="32">
        <f t="shared" si="3"/>
        <v>100</v>
      </c>
      <c r="O90" s="2"/>
      <c r="P90" s="2"/>
    </row>
    <row r="91" spans="1:17" ht="64.5" customHeight="1">
      <c r="A91" s="20"/>
      <c r="B91" s="17" t="s">
        <v>268</v>
      </c>
      <c r="C91" s="45" t="s">
        <v>141</v>
      </c>
      <c r="D91" s="46"/>
      <c r="E91" s="47"/>
      <c r="F91" s="45" t="s">
        <v>129</v>
      </c>
      <c r="G91" s="46"/>
      <c r="H91" s="46"/>
      <c r="I91" s="46"/>
      <c r="J91" s="46"/>
      <c r="K91" s="47"/>
      <c r="L91" s="141">
        <v>115200</v>
      </c>
      <c r="M91" s="141">
        <v>115200</v>
      </c>
      <c r="N91" s="32">
        <f t="shared" si="3"/>
        <v>100</v>
      </c>
      <c r="O91" s="2"/>
      <c r="P91" s="2"/>
    </row>
    <row r="92" spans="1:17" ht="114.75" customHeight="1">
      <c r="A92" s="15"/>
      <c r="B92" s="17" t="s">
        <v>232</v>
      </c>
      <c r="C92" s="45" t="s">
        <v>141</v>
      </c>
      <c r="D92" s="46"/>
      <c r="E92" s="47"/>
      <c r="F92" s="48" t="s">
        <v>76</v>
      </c>
      <c r="G92" s="49"/>
      <c r="H92" s="49"/>
      <c r="I92" s="49"/>
      <c r="J92" s="49"/>
      <c r="K92" s="50"/>
      <c r="L92" s="141">
        <f>4558500</f>
        <v>4558500</v>
      </c>
      <c r="M92" s="141">
        <v>0</v>
      </c>
      <c r="N92" s="32">
        <f t="shared" si="3"/>
        <v>0</v>
      </c>
      <c r="O92" s="40"/>
      <c r="Q92" s="28"/>
    </row>
    <row r="93" spans="1:17" ht="85.5" customHeight="1">
      <c r="A93" s="15"/>
      <c r="B93" s="17" t="s">
        <v>269</v>
      </c>
      <c r="C93" s="48" t="s">
        <v>141</v>
      </c>
      <c r="D93" s="49"/>
      <c r="E93" s="50"/>
      <c r="F93" s="45" t="s">
        <v>180</v>
      </c>
      <c r="G93" s="46"/>
      <c r="H93" s="46"/>
      <c r="I93" s="46"/>
      <c r="J93" s="46"/>
      <c r="K93" s="47"/>
      <c r="L93" s="141">
        <v>405400</v>
      </c>
      <c r="M93" s="141">
        <v>0</v>
      </c>
      <c r="N93" s="32">
        <f t="shared" si="3"/>
        <v>0</v>
      </c>
    </row>
    <row r="94" spans="1:17" ht="107.25" customHeight="1">
      <c r="A94" s="15"/>
      <c r="B94" s="17" t="s">
        <v>233</v>
      </c>
      <c r="C94" s="48" t="s">
        <v>141</v>
      </c>
      <c r="D94" s="49"/>
      <c r="E94" s="50"/>
      <c r="F94" s="45" t="s">
        <v>286</v>
      </c>
      <c r="G94" s="46"/>
      <c r="H94" s="46"/>
      <c r="I94" s="46"/>
      <c r="J94" s="46"/>
      <c r="K94" s="47"/>
      <c r="L94" s="141">
        <v>88200</v>
      </c>
      <c r="M94" s="141">
        <v>0</v>
      </c>
      <c r="N94" s="32">
        <f t="shared" si="3"/>
        <v>0</v>
      </c>
    </row>
    <row r="95" spans="1:17" ht="142.5" customHeight="1">
      <c r="A95" s="15"/>
      <c r="B95" s="17" t="s">
        <v>191</v>
      </c>
      <c r="C95" s="48" t="s">
        <v>142</v>
      </c>
      <c r="D95" s="49"/>
      <c r="E95" s="50"/>
      <c r="F95" s="48" t="s">
        <v>134</v>
      </c>
      <c r="G95" s="49"/>
      <c r="H95" s="49"/>
      <c r="I95" s="49"/>
      <c r="J95" s="49"/>
      <c r="K95" s="50"/>
      <c r="L95" s="141">
        <v>667900</v>
      </c>
      <c r="M95" s="142">
        <v>667900</v>
      </c>
      <c r="N95" s="32">
        <f t="shared" si="3"/>
        <v>100</v>
      </c>
    </row>
    <row r="96" spans="1:17" ht="80.25" customHeight="1">
      <c r="A96" s="15"/>
      <c r="B96" s="17" t="s">
        <v>192</v>
      </c>
      <c r="C96" s="48" t="s">
        <v>143</v>
      </c>
      <c r="D96" s="49"/>
      <c r="E96" s="50"/>
      <c r="F96" s="45" t="s">
        <v>328</v>
      </c>
      <c r="G96" s="46"/>
      <c r="H96" s="46"/>
      <c r="I96" s="46"/>
      <c r="J96" s="46"/>
      <c r="K96" s="47"/>
      <c r="L96" s="141">
        <v>908400</v>
      </c>
      <c r="M96" s="141">
        <v>664296.97</v>
      </c>
      <c r="N96" s="32">
        <f t="shared" si="3"/>
        <v>73.128244165565832</v>
      </c>
    </row>
    <row r="97" spans="1:17" ht="81" customHeight="1">
      <c r="A97" s="15"/>
      <c r="B97" s="17" t="s">
        <v>193</v>
      </c>
      <c r="C97" s="94" t="s">
        <v>144</v>
      </c>
      <c r="D97" s="95"/>
      <c r="E97" s="96"/>
      <c r="F97" s="48" t="s">
        <v>128</v>
      </c>
      <c r="G97" s="49"/>
      <c r="H97" s="49"/>
      <c r="I97" s="49"/>
      <c r="J97" s="49"/>
      <c r="K97" s="50"/>
      <c r="L97" s="149">
        <v>96300</v>
      </c>
      <c r="M97" s="149">
        <v>20000</v>
      </c>
      <c r="N97" s="32">
        <f t="shared" si="3"/>
        <v>20.768431983385256</v>
      </c>
    </row>
    <row r="98" spans="1:17" ht="65.25" customHeight="1">
      <c r="A98" s="15"/>
      <c r="B98" s="17" t="s">
        <v>306</v>
      </c>
      <c r="C98" s="94" t="s">
        <v>145</v>
      </c>
      <c r="D98" s="95"/>
      <c r="E98" s="96"/>
      <c r="F98" s="48" t="s">
        <v>100</v>
      </c>
      <c r="G98" s="49"/>
      <c r="H98" s="49"/>
      <c r="I98" s="49"/>
      <c r="J98" s="49"/>
      <c r="K98" s="50"/>
      <c r="L98" s="141">
        <v>7353000</v>
      </c>
      <c r="M98" s="141">
        <f>6213340.4</f>
        <v>6213340.4000000004</v>
      </c>
      <c r="N98" s="32">
        <f t="shared" si="3"/>
        <v>84.500753433972534</v>
      </c>
    </row>
    <row r="99" spans="1:17" ht="73.5" customHeight="1">
      <c r="A99" s="15"/>
      <c r="B99" s="17" t="s">
        <v>194</v>
      </c>
      <c r="C99" s="48" t="s">
        <v>204</v>
      </c>
      <c r="D99" s="49"/>
      <c r="E99" s="50"/>
      <c r="F99" s="48" t="s">
        <v>205</v>
      </c>
      <c r="G99" s="49"/>
      <c r="H99" s="49"/>
      <c r="I99" s="49"/>
      <c r="J99" s="49"/>
      <c r="K99" s="50"/>
      <c r="L99" s="141">
        <v>14600</v>
      </c>
      <c r="M99" s="141">
        <v>14600</v>
      </c>
      <c r="N99" s="32">
        <f t="shared" si="3"/>
        <v>100</v>
      </c>
    </row>
    <row r="100" spans="1:17" ht="42" customHeight="1">
      <c r="A100" s="15"/>
      <c r="B100" s="17" t="s">
        <v>195</v>
      </c>
      <c r="C100" s="79" t="s">
        <v>146</v>
      </c>
      <c r="D100" s="80"/>
      <c r="E100" s="81"/>
      <c r="F100" s="79" t="s">
        <v>98</v>
      </c>
      <c r="G100" s="80"/>
      <c r="H100" s="80"/>
      <c r="I100" s="80"/>
      <c r="J100" s="80"/>
      <c r="K100" s="81"/>
      <c r="L100" s="138">
        <f>L101+L102</f>
        <v>183352600</v>
      </c>
      <c r="M100" s="138">
        <f>M101+M102</f>
        <v>144883000</v>
      </c>
      <c r="N100" s="139">
        <f t="shared" si="3"/>
        <v>79.018786752955776</v>
      </c>
      <c r="Q100" s="28"/>
    </row>
    <row r="101" spans="1:17" ht="161.25" customHeight="1">
      <c r="A101" s="15"/>
      <c r="B101" s="17" t="s">
        <v>196</v>
      </c>
      <c r="C101" s="48" t="s">
        <v>147</v>
      </c>
      <c r="D101" s="49"/>
      <c r="E101" s="50"/>
      <c r="F101" s="115" t="s">
        <v>270</v>
      </c>
      <c r="G101" s="116"/>
      <c r="H101" s="116"/>
      <c r="I101" s="116"/>
      <c r="J101" s="116"/>
      <c r="K101" s="117"/>
      <c r="L101" s="141">
        <v>126593300</v>
      </c>
      <c r="M101" s="142">
        <f>29879000+7750000+9500000+7000000+7500000+6000000+1679000+5500000+3000000+1679000+4500000+1000000+5900000+4200000</f>
        <v>95087000</v>
      </c>
      <c r="N101" s="32">
        <f t="shared" si="3"/>
        <v>75.1121899816183</v>
      </c>
    </row>
    <row r="102" spans="1:17" ht="81" customHeight="1">
      <c r="A102" s="15"/>
      <c r="B102" s="17" t="s">
        <v>197</v>
      </c>
      <c r="C102" s="48" t="s">
        <v>147</v>
      </c>
      <c r="D102" s="49"/>
      <c r="E102" s="50"/>
      <c r="F102" s="115" t="s">
        <v>271</v>
      </c>
      <c r="G102" s="116"/>
      <c r="H102" s="116"/>
      <c r="I102" s="116"/>
      <c r="J102" s="116"/>
      <c r="K102" s="117"/>
      <c r="L102" s="141">
        <v>56759300</v>
      </c>
      <c r="M102" s="142">
        <f>13732000+3000000+3000000+3000000+3000000+2700000+4000000+232000+2500000+3000000+232000+1300000+4400000+2200000+1600000+1900000</f>
        <v>49796000</v>
      </c>
      <c r="N102" s="32">
        <f t="shared" si="3"/>
        <v>87.731878300119988</v>
      </c>
    </row>
    <row r="103" spans="1:17" ht="30.75" customHeight="1">
      <c r="A103" s="15"/>
      <c r="B103" s="17" t="s">
        <v>198</v>
      </c>
      <c r="C103" s="79" t="s">
        <v>206</v>
      </c>
      <c r="D103" s="80"/>
      <c r="E103" s="81"/>
      <c r="F103" s="79" t="s">
        <v>207</v>
      </c>
      <c r="G103" s="80"/>
      <c r="H103" s="80"/>
      <c r="I103" s="80"/>
      <c r="J103" s="80"/>
      <c r="K103" s="81"/>
      <c r="L103" s="138">
        <f>L105+L104</f>
        <v>31610190</v>
      </c>
      <c r="M103" s="138">
        <f>M105+M104</f>
        <v>50756138.43</v>
      </c>
      <c r="N103" s="139">
        <f t="shared" si="3"/>
        <v>160.56891284108067</v>
      </c>
    </row>
    <row r="104" spans="1:17" ht="103.5" customHeight="1">
      <c r="A104" s="15"/>
      <c r="B104" s="17" t="s">
        <v>199</v>
      </c>
      <c r="C104" s="45" t="s">
        <v>242</v>
      </c>
      <c r="D104" s="46"/>
      <c r="E104" s="47"/>
      <c r="F104" s="45" t="s">
        <v>243</v>
      </c>
      <c r="G104" s="46"/>
      <c r="H104" s="46"/>
      <c r="I104" s="46"/>
      <c r="J104" s="46"/>
      <c r="K104" s="47"/>
      <c r="L104" s="141">
        <v>7996000</v>
      </c>
      <c r="M104" s="141">
        <v>6141700</v>
      </c>
      <c r="N104" s="32">
        <f t="shared" si="3"/>
        <v>76.809654827413709</v>
      </c>
    </row>
    <row r="105" spans="1:17" ht="53.25" customHeight="1">
      <c r="A105" s="15"/>
      <c r="B105" s="17" t="s">
        <v>200</v>
      </c>
      <c r="C105" s="48" t="s">
        <v>208</v>
      </c>
      <c r="D105" s="49"/>
      <c r="E105" s="50"/>
      <c r="F105" s="45" t="s">
        <v>209</v>
      </c>
      <c r="G105" s="46"/>
      <c r="H105" s="46"/>
      <c r="I105" s="46"/>
      <c r="J105" s="46"/>
      <c r="K105" s="47"/>
      <c r="L105" s="141">
        <f>L110+L111+L106+L107+L108</f>
        <v>23614190</v>
      </c>
      <c r="M105" s="141">
        <f>M110+M111+M106+M107+M108+M109</f>
        <v>44614438.43</v>
      </c>
      <c r="N105" s="32">
        <f t="shared" si="3"/>
        <v>188.93063209028131</v>
      </c>
      <c r="Q105" s="28"/>
    </row>
    <row r="106" spans="1:17" ht="103.5" customHeight="1">
      <c r="A106" s="15"/>
      <c r="B106" s="17" t="s">
        <v>201</v>
      </c>
      <c r="C106" s="45" t="s">
        <v>312</v>
      </c>
      <c r="D106" s="46"/>
      <c r="E106" s="47"/>
      <c r="F106" s="45" t="s">
        <v>313</v>
      </c>
      <c r="G106" s="46"/>
      <c r="H106" s="46"/>
      <c r="I106" s="46"/>
      <c r="J106" s="46"/>
      <c r="K106" s="47"/>
      <c r="L106" s="141">
        <v>4381388</v>
      </c>
      <c r="M106" s="141">
        <f>4381388</f>
        <v>4381388</v>
      </c>
      <c r="N106" s="32">
        <f t="shared" si="3"/>
        <v>100</v>
      </c>
      <c r="Q106" s="28"/>
    </row>
    <row r="107" spans="1:17" ht="87" customHeight="1">
      <c r="A107" s="15"/>
      <c r="B107" s="17" t="s">
        <v>202</v>
      </c>
      <c r="C107" s="45" t="s">
        <v>312</v>
      </c>
      <c r="D107" s="46"/>
      <c r="E107" s="47"/>
      <c r="F107" s="45" t="s">
        <v>314</v>
      </c>
      <c r="G107" s="46"/>
      <c r="H107" s="46"/>
      <c r="I107" s="46"/>
      <c r="J107" s="46"/>
      <c r="K107" s="47"/>
      <c r="L107" s="141">
        <v>3585202</v>
      </c>
      <c r="M107" s="141">
        <v>3585202</v>
      </c>
      <c r="N107" s="32">
        <f t="shared" si="3"/>
        <v>100</v>
      </c>
      <c r="Q107" s="28"/>
    </row>
    <row r="108" spans="1:17" ht="135.75" customHeight="1">
      <c r="A108" s="15"/>
      <c r="B108" s="17" t="s">
        <v>234</v>
      </c>
      <c r="C108" s="45" t="s">
        <v>312</v>
      </c>
      <c r="D108" s="46"/>
      <c r="E108" s="47"/>
      <c r="F108" s="45" t="s">
        <v>338</v>
      </c>
      <c r="G108" s="46"/>
      <c r="H108" s="46"/>
      <c r="I108" s="46"/>
      <c r="J108" s="46"/>
      <c r="K108" s="47"/>
      <c r="L108" s="141">
        <v>3396000</v>
      </c>
      <c r="M108" s="141">
        <v>3396000</v>
      </c>
      <c r="N108" s="32">
        <f t="shared" si="3"/>
        <v>100</v>
      </c>
      <c r="Q108" s="28"/>
    </row>
    <row r="109" spans="1:17" ht="79.5" customHeight="1">
      <c r="A109" s="15"/>
      <c r="B109" s="17" t="s">
        <v>235</v>
      </c>
      <c r="C109" s="45" t="s">
        <v>312</v>
      </c>
      <c r="D109" s="46"/>
      <c r="E109" s="47"/>
      <c r="F109" s="45" t="s">
        <v>339</v>
      </c>
      <c r="G109" s="46"/>
      <c r="H109" s="46"/>
      <c r="I109" s="46"/>
      <c r="J109" s="46"/>
      <c r="K109" s="47"/>
      <c r="L109" s="141">
        <v>0</v>
      </c>
      <c r="M109" s="141">
        <v>25126000</v>
      </c>
      <c r="N109" s="32">
        <v>0</v>
      </c>
      <c r="Q109" s="28"/>
    </row>
    <row r="110" spans="1:17" ht="84" customHeight="1">
      <c r="A110" s="15"/>
      <c r="B110" s="17" t="s">
        <v>236</v>
      </c>
      <c r="C110" s="45" t="s">
        <v>210</v>
      </c>
      <c r="D110" s="46"/>
      <c r="E110" s="47"/>
      <c r="F110" s="45" t="s">
        <v>253</v>
      </c>
      <c r="G110" s="46"/>
      <c r="H110" s="46"/>
      <c r="I110" s="46"/>
      <c r="J110" s="46"/>
      <c r="K110" s="47"/>
      <c r="L110" s="141">
        <v>10752100</v>
      </c>
      <c r="M110" s="141">
        <f>1792000+896000+896000+729223.43+896000+896000+293000+603000</f>
        <v>7001223.4299999997</v>
      </c>
      <c r="N110" s="32">
        <f t="shared" si="3"/>
        <v>65.114939686200842</v>
      </c>
    </row>
    <row r="111" spans="1:17" ht="151.5" customHeight="1">
      <c r="A111" s="23"/>
      <c r="B111" s="17" t="s">
        <v>237</v>
      </c>
      <c r="C111" s="45" t="s">
        <v>210</v>
      </c>
      <c r="D111" s="46"/>
      <c r="E111" s="47"/>
      <c r="F111" s="45" t="s">
        <v>287</v>
      </c>
      <c r="G111" s="46"/>
      <c r="H111" s="46"/>
      <c r="I111" s="46"/>
      <c r="J111" s="46"/>
      <c r="K111" s="47"/>
      <c r="L111" s="150">
        <v>1499500</v>
      </c>
      <c r="M111" s="150">
        <f>374875+124958.4+124958.3+124958.3+124958.3+124958.4+124958.3</f>
        <v>1124625.0000000002</v>
      </c>
      <c r="N111" s="32">
        <f t="shared" si="3"/>
        <v>75.000000000000014</v>
      </c>
    </row>
    <row r="112" spans="1:17" ht="66.75" customHeight="1">
      <c r="A112" s="23"/>
      <c r="B112" s="17" t="s">
        <v>320</v>
      </c>
      <c r="C112" s="45" t="s">
        <v>316</v>
      </c>
      <c r="D112" s="46"/>
      <c r="E112" s="47"/>
      <c r="F112" s="79" t="s">
        <v>315</v>
      </c>
      <c r="G112" s="80"/>
      <c r="H112" s="80"/>
      <c r="I112" s="80"/>
      <c r="J112" s="80"/>
      <c r="K112" s="81"/>
      <c r="L112" s="145">
        <f>L113+L114</f>
        <v>0</v>
      </c>
      <c r="M112" s="145">
        <f>M113+M114</f>
        <v>1817.72</v>
      </c>
      <c r="N112" s="32">
        <v>0</v>
      </c>
    </row>
    <row r="113" spans="1:17" ht="63.75" customHeight="1">
      <c r="A113" s="23"/>
      <c r="B113" s="17" t="s">
        <v>321</v>
      </c>
      <c r="C113" s="45" t="s">
        <v>319</v>
      </c>
      <c r="D113" s="46"/>
      <c r="E113" s="47"/>
      <c r="F113" s="45" t="s">
        <v>317</v>
      </c>
      <c r="G113" s="46"/>
      <c r="H113" s="46"/>
      <c r="I113" s="46"/>
      <c r="J113" s="46"/>
      <c r="K113" s="47"/>
      <c r="L113" s="150">
        <v>0</v>
      </c>
      <c r="M113" s="150">
        <v>387.41</v>
      </c>
      <c r="N113" s="32">
        <v>0</v>
      </c>
    </row>
    <row r="114" spans="1:17" ht="63.75" customHeight="1">
      <c r="A114" s="23"/>
      <c r="B114" s="17" t="s">
        <v>322</v>
      </c>
      <c r="C114" s="45" t="s">
        <v>318</v>
      </c>
      <c r="D114" s="46"/>
      <c r="E114" s="47"/>
      <c r="F114" s="45" t="s">
        <v>317</v>
      </c>
      <c r="G114" s="46"/>
      <c r="H114" s="46"/>
      <c r="I114" s="46"/>
      <c r="J114" s="46"/>
      <c r="K114" s="47"/>
      <c r="L114" s="150">
        <v>0</v>
      </c>
      <c r="M114" s="150">
        <v>1430.31</v>
      </c>
      <c r="N114" s="32">
        <v>0</v>
      </c>
    </row>
    <row r="115" spans="1:17" ht="33" customHeight="1">
      <c r="A115" s="23"/>
      <c r="B115" s="17" t="s">
        <v>323</v>
      </c>
      <c r="C115" s="51" t="s">
        <v>340</v>
      </c>
      <c r="D115" s="52"/>
      <c r="E115" s="53"/>
      <c r="F115" s="51" t="s">
        <v>342</v>
      </c>
      <c r="G115" s="52"/>
      <c r="H115" s="52"/>
      <c r="I115" s="52"/>
      <c r="J115" s="52"/>
      <c r="K115" s="53"/>
      <c r="L115" s="145">
        <f>L116</f>
        <v>40000000</v>
      </c>
      <c r="M115" s="145">
        <f>M116</f>
        <v>0</v>
      </c>
      <c r="N115" s="139">
        <f>M115/L115*100</f>
        <v>0</v>
      </c>
    </row>
    <row r="116" spans="1:17" ht="46.5" customHeight="1">
      <c r="A116" s="23"/>
      <c r="B116" s="17" t="s">
        <v>324</v>
      </c>
      <c r="C116" s="45" t="s">
        <v>341</v>
      </c>
      <c r="D116" s="46"/>
      <c r="E116" s="47"/>
      <c r="F116" s="45" t="s">
        <v>343</v>
      </c>
      <c r="G116" s="46"/>
      <c r="H116" s="46"/>
      <c r="I116" s="46"/>
      <c r="J116" s="46"/>
      <c r="K116" s="47"/>
      <c r="L116" s="150">
        <f>40000000</f>
        <v>40000000</v>
      </c>
      <c r="M116" s="150">
        <v>0</v>
      </c>
      <c r="N116" s="32">
        <f>M116/L116*100</f>
        <v>0</v>
      </c>
    </row>
    <row r="117" spans="1:17" ht="89.25" customHeight="1">
      <c r="A117" s="23"/>
      <c r="B117" s="17" t="s">
        <v>325</v>
      </c>
      <c r="C117" s="51" t="s">
        <v>288</v>
      </c>
      <c r="D117" s="52"/>
      <c r="E117" s="53"/>
      <c r="F117" s="45" t="s">
        <v>289</v>
      </c>
      <c r="G117" s="46"/>
      <c r="H117" s="46"/>
      <c r="I117" s="46"/>
      <c r="J117" s="46"/>
      <c r="K117" s="47"/>
      <c r="L117" s="145">
        <f>L118+L119</f>
        <v>0</v>
      </c>
      <c r="M117" s="145">
        <f>M118+M119</f>
        <v>1124974.82</v>
      </c>
      <c r="N117" s="139">
        <v>0</v>
      </c>
    </row>
    <row r="118" spans="1:17" ht="54" customHeight="1">
      <c r="A118" s="23"/>
      <c r="B118" s="17" t="s">
        <v>326</v>
      </c>
      <c r="C118" s="45" t="s">
        <v>290</v>
      </c>
      <c r="D118" s="46"/>
      <c r="E118" s="47"/>
      <c r="F118" s="45" t="s">
        <v>291</v>
      </c>
      <c r="G118" s="46"/>
      <c r="H118" s="46"/>
      <c r="I118" s="46"/>
      <c r="J118" s="46"/>
      <c r="K118" s="47"/>
      <c r="L118" s="150">
        <v>0</v>
      </c>
      <c r="M118" s="150">
        <v>747951.93</v>
      </c>
      <c r="N118" s="32">
        <v>0</v>
      </c>
    </row>
    <row r="119" spans="1:17" ht="63.75" customHeight="1">
      <c r="A119" s="23"/>
      <c r="B119" s="17" t="s">
        <v>327</v>
      </c>
      <c r="C119" s="45" t="s">
        <v>292</v>
      </c>
      <c r="D119" s="46"/>
      <c r="E119" s="47"/>
      <c r="F119" s="45" t="s">
        <v>293</v>
      </c>
      <c r="G119" s="46"/>
      <c r="H119" s="46"/>
      <c r="I119" s="46"/>
      <c r="J119" s="46"/>
      <c r="K119" s="47"/>
      <c r="L119" s="150">
        <v>0</v>
      </c>
      <c r="M119" s="150">
        <v>377022.89</v>
      </c>
      <c r="N119" s="32">
        <v>0</v>
      </c>
    </row>
    <row r="120" spans="1:17" ht="69.75" customHeight="1">
      <c r="A120" s="23"/>
      <c r="B120" s="17" t="s">
        <v>344</v>
      </c>
      <c r="C120" s="85" t="s">
        <v>182</v>
      </c>
      <c r="D120" s="86"/>
      <c r="E120" s="87"/>
      <c r="F120" s="51" t="s">
        <v>183</v>
      </c>
      <c r="G120" s="52"/>
      <c r="H120" s="52"/>
      <c r="I120" s="52"/>
      <c r="J120" s="52"/>
      <c r="K120" s="53"/>
      <c r="L120" s="145">
        <f>L122+L123+L124+L125</f>
        <v>0</v>
      </c>
      <c r="M120" s="145">
        <f>M122+M123+M124+M125+M121</f>
        <v>-8787613.3999999985</v>
      </c>
      <c r="N120" s="32">
        <v>0</v>
      </c>
    </row>
    <row r="121" spans="1:17" ht="69.75" customHeight="1">
      <c r="A121" s="23"/>
      <c r="B121" s="17" t="s">
        <v>345</v>
      </c>
      <c r="C121" s="55" t="s">
        <v>294</v>
      </c>
      <c r="D121" s="56"/>
      <c r="E121" s="57"/>
      <c r="F121" s="45" t="s">
        <v>295</v>
      </c>
      <c r="G121" s="46"/>
      <c r="H121" s="46"/>
      <c r="I121" s="46"/>
      <c r="J121" s="46"/>
      <c r="K121" s="47"/>
      <c r="L121" s="150">
        <v>0</v>
      </c>
      <c r="M121" s="150">
        <v>-16385.2</v>
      </c>
      <c r="N121" s="32">
        <v>0</v>
      </c>
    </row>
    <row r="122" spans="1:17" ht="77.25" customHeight="1">
      <c r="A122" s="23"/>
      <c r="B122" s="17" t="s">
        <v>346</v>
      </c>
      <c r="C122" s="130" t="s">
        <v>184</v>
      </c>
      <c r="D122" s="131"/>
      <c r="E122" s="132"/>
      <c r="F122" s="45" t="s">
        <v>185</v>
      </c>
      <c r="G122" s="46"/>
      <c r="H122" s="46"/>
      <c r="I122" s="46"/>
      <c r="J122" s="46"/>
      <c r="K122" s="47"/>
      <c r="L122" s="150">
        <v>0</v>
      </c>
      <c r="M122" s="150">
        <f>-4583961.78</f>
        <v>-4583961.78</v>
      </c>
      <c r="N122" s="32">
        <v>0</v>
      </c>
    </row>
    <row r="123" spans="1:17" ht="101.25" customHeight="1">
      <c r="A123" s="23"/>
      <c r="B123" s="17" t="s">
        <v>347</v>
      </c>
      <c r="C123" s="55" t="s">
        <v>254</v>
      </c>
      <c r="D123" s="56"/>
      <c r="E123" s="57"/>
      <c r="F123" s="45" t="s">
        <v>272</v>
      </c>
      <c r="G123" s="46"/>
      <c r="H123" s="46"/>
      <c r="I123" s="46"/>
      <c r="J123" s="46"/>
      <c r="K123" s="47"/>
      <c r="L123" s="150">
        <v>0</v>
      </c>
      <c r="M123" s="150">
        <f>-866388.91</f>
        <v>-866388.91</v>
      </c>
      <c r="N123" s="32">
        <v>0</v>
      </c>
    </row>
    <row r="124" spans="1:17" ht="102.75" customHeight="1">
      <c r="A124" s="23"/>
      <c r="B124" s="17" t="s">
        <v>348</v>
      </c>
      <c r="C124" s="55" t="s">
        <v>255</v>
      </c>
      <c r="D124" s="56"/>
      <c r="E124" s="57"/>
      <c r="F124" s="45" t="s">
        <v>256</v>
      </c>
      <c r="G124" s="46"/>
      <c r="H124" s="46"/>
      <c r="I124" s="46"/>
      <c r="J124" s="46"/>
      <c r="K124" s="47"/>
      <c r="L124" s="150">
        <v>0</v>
      </c>
      <c r="M124" s="150">
        <f>-1178023.39</f>
        <v>-1178023.3899999999</v>
      </c>
      <c r="N124" s="32">
        <v>0</v>
      </c>
    </row>
    <row r="125" spans="1:17" ht="77.25" customHeight="1">
      <c r="A125" s="23"/>
      <c r="B125" s="17" t="s">
        <v>349</v>
      </c>
      <c r="C125" s="130" t="s">
        <v>186</v>
      </c>
      <c r="D125" s="131"/>
      <c r="E125" s="132"/>
      <c r="F125" s="45" t="s">
        <v>185</v>
      </c>
      <c r="G125" s="46"/>
      <c r="H125" s="46"/>
      <c r="I125" s="46"/>
      <c r="J125" s="46"/>
      <c r="K125" s="47"/>
      <c r="L125" s="150">
        <v>0</v>
      </c>
      <c r="M125" s="150">
        <f>-2142854.12</f>
        <v>-2142854.12</v>
      </c>
      <c r="N125" s="32">
        <v>0</v>
      </c>
    </row>
    <row r="126" spans="1:17" ht="26.25" customHeight="1">
      <c r="A126" s="23"/>
      <c r="B126" s="17" t="s">
        <v>350</v>
      </c>
      <c r="C126" s="82"/>
      <c r="D126" s="95"/>
      <c r="E126" s="96"/>
      <c r="F126" s="83" t="s">
        <v>4</v>
      </c>
      <c r="G126" s="95"/>
      <c r="H126" s="95"/>
      <c r="I126" s="95"/>
      <c r="J126" s="95"/>
      <c r="K126" s="96"/>
      <c r="L126" s="138">
        <f>L68+L8</f>
        <v>711139883.88</v>
      </c>
      <c r="M126" s="138">
        <f>M68+M8</f>
        <v>525674494.62</v>
      </c>
      <c r="N126" s="139">
        <f t="shared" si="3"/>
        <v>73.919984877223399</v>
      </c>
      <c r="O126" s="40"/>
      <c r="P126" s="2"/>
      <c r="Q126" s="28"/>
    </row>
    <row r="127" spans="1:17">
      <c r="B127" s="3"/>
      <c r="L127" s="30"/>
      <c r="M127" s="31"/>
    </row>
    <row r="128" spans="1:17">
      <c r="L128" s="29"/>
      <c r="M128" s="4"/>
      <c r="N128" s="5"/>
    </row>
    <row r="129" spans="8:14">
      <c r="L129" s="30"/>
    </row>
    <row r="130" spans="8:14" ht="9" customHeight="1">
      <c r="L130" s="30"/>
    </row>
    <row r="131" spans="8:14" ht="27" customHeight="1">
      <c r="H131" s="128"/>
      <c r="I131" s="128"/>
      <c r="J131" s="128"/>
      <c r="K131" s="128"/>
      <c r="L131" s="6"/>
      <c r="M131" s="129"/>
      <c r="N131" s="129"/>
    </row>
    <row r="132" spans="8:14">
      <c r="L132" s="7"/>
      <c r="M132" s="129"/>
      <c r="N132" s="129"/>
    </row>
    <row r="133" spans="8:14">
      <c r="L133" s="33"/>
    </row>
    <row r="134" spans="8:14">
      <c r="L134" s="8"/>
      <c r="M134" s="5"/>
    </row>
    <row r="135" spans="8:14">
      <c r="L135" s="33"/>
    </row>
    <row r="136" spans="8:14" ht="18.75" customHeight="1">
      <c r="L136" s="28"/>
    </row>
    <row r="137" spans="8:14">
      <c r="L137" s="28"/>
    </row>
    <row r="138" spans="8:14">
      <c r="L138" s="33"/>
    </row>
  </sheetData>
  <mergeCells count="248">
    <mergeCell ref="F38:K38"/>
    <mergeCell ref="F65:K65"/>
    <mergeCell ref="F39:K39"/>
    <mergeCell ref="F45:K45"/>
    <mergeCell ref="F70:K70"/>
    <mergeCell ref="C72:E72"/>
    <mergeCell ref="C70:E70"/>
    <mergeCell ref="C42:E42"/>
    <mergeCell ref="C38:E38"/>
    <mergeCell ref="C41:E41"/>
    <mergeCell ref="F41:K41"/>
    <mergeCell ref="C51:E51"/>
    <mergeCell ref="F51:K51"/>
    <mergeCell ref="C39:E39"/>
    <mergeCell ref="F48:K48"/>
    <mergeCell ref="C64:E64"/>
    <mergeCell ref="F61:K61"/>
    <mergeCell ref="F63:K63"/>
    <mergeCell ref="F64:K64"/>
    <mergeCell ref="C54:E54"/>
    <mergeCell ref="F49:K49"/>
    <mergeCell ref="C49:E49"/>
    <mergeCell ref="C44:E44"/>
    <mergeCell ref="F108:K108"/>
    <mergeCell ref="F91:K91"/>
    <mergeCell ref="C90:E90"/>
    <mergeCell ref="C92:E92"/>
    <mergeCell ref="F92:K92"/>
    <mergeCell ref="F96:K96"/>
    <mergeCell ref="C106:E106"/>
    <mergeCell ref="C107:E107"/>
    <mergeCell ref="F106:K106"/>
    <mergeCell ref="F107:K107"/>
    <mergeCell ref="C98:E98"/>
    <mergeCell ref="C99:E99"/>
    <mergeCell ref="C93:E93"/>
    <mergeCell ref="F97:K97"/>
    <mergeCell ref="F54:K54"/>
    <mergeCell ref="C97:E97"/>
    <mergeCell ref="F85:K85"/>
    <mergeCell ref="F82:K82"/>
    <mergeCell ref="F80:K80"/>
    <mergeCell ref="C80:E80"/>
    <mergeCell ref="C100:E100"/>
    <mergeCell ref="C96:E96"/>
    <mergeCell ref="C95:E95"/>
    <mergeCell ref="F100:K100"/>
    <mergeCell ref="F99:K99"/>
    <mergeCell ref="F93:K93"/>
    <mergeCell ref="C86:E86"/>
    <mergeCell ref="F71:K71"/>
    <mergeCell ref="F125:K125"/>
    <mergeCell ref="C122:E122"/>
    <mergeCell ref="F122:K122"/>
    <mergeCell ref="F124:K124"/>
    <mergeCell ref="C121:E121"/>
    <mergeCell ref="F121:K121"/>
    <mergeCell ref="C112:E112"/>
    <mergeCell ref="C113:E113"/>
    <mergeCell ref="F113:K113"/>
    <mergeCell ref="F112:K112"/>
    <mergeCell ref="C114:E114"/>
    <mergeCell ref="F114:K114"/>
    <mergeCell ref="F120:K120"/>
    <mergeCell ref="C117:E117"/>
    <mergeCell ref="F117:K117"/>
    <mergeCell ref="C118:E118"/>
    <mergeCell ref="C119:E119"/>
    <mergeCell ref="F118:K118"/>
    <mergeCell ref="F119:K119"/>
    <mergeCell ref="C50:E50"/>
    <mergeCell ref="C9:E9"/>
    <mergeCell ref="F11:K11"/>
    <mergeCell ref="F50:K50"/>
    <mergeCell ref="H131:K131"/>
    <mergeCell ref="M131:N132"/>
    <mergeCell ref="F105:K105"/>
    <mergeCell ref="F47:K47"/>
    <mergeCell ref="C126:E126"/>
    <mergeCell ref="C124:E124"/>
    <mergeCell ref="C105:E105"/>
    <mergeCell ref="F102:K102"/>
    <mergeCell ref="F103:K103"/>
    <mergeCell ref="C102:E102"/>
    <mergeCell ref="C110:E110"/>
    <mergeCell ref="C48:E48"/>
    <mergeCell ref="C65:E65"/>
    <mergeCell ref="F72:K72"/>
    <mergeCell ref="F98:K98"/>
    <mergeCell ref="F73:K73"/>
    <mergeCell ref="F126:K126"/>
    <mergeCell ref="C125:E125"/>
    <mergeCell ref="F123:K123"/>
    <mergeCell ref="C123:E123"/>
    <mergeCell ref="F55:K55"/>
    <mergeCell ref="C56:E56"/>
    <mergeCell ref="F56:K56"/>
    <mergeCell ref="C62:E62"/>
    <mergeCell ref="F8:K8"/>
    <mergeCell ref="C7:E7"/>
    <mergeCell ref="F31:K31"/>
    <mergeCell ref="F22:K22"/>
    <mergeCell ref="C71:E71"/>
    <mergeCell ref="F23:K23"/>
    <mergeCell ref="F24:K24"/>
    <mergeCell ref="F30:K30"/>
    <mergeCell ref="F26:K26"/>
    <mergeCell ref="C40:E40"/>
    <mergeCell ref="C16:E16"/>
    <mergeCell ref="C34:E34"/>
    <mergeCell ref="C45:E45"/>
    <mergeCell ref="C18:E18"/>
    <mergeCell ref="C43:E43"/>
    <mergeCell ref="C30:E30"/>
    <mergeCell ref="F62:K62"/>
    <mergeCell ref="C11:E11"/>
    <mergeCell ref="C12:E12"/>
    <mergeCell ref="F44:K44"/>
    <mergeCell ref="F34:K34"/>
    <mergeCell ref="C28:E28"/>
    <mergeCell ref="F28:K28"/>
    <mergeCell ref="F35:K35"/>
    <mergeCell ref="C120:E120"/>
    <mergeCell ref="F95:K95"/>
    <mergeCell ref="F110:K110"/>
    <mergeCell ref="C103:E103"/>
    <mergeCell ref="F101:K101"/>
    <mergeCell ref="C52:E52"/>
    <mergeCell ref="F52:K52"/>
    <mergeCell ref="C61:E61"/>
    <mergeCell ref="C63:E63"/>
    <mergeCell ref="C53:E53"/>
    <mergeCell ref="F53:K53"/>
    <mergeCell ref="C57:E57"/>
    <mergeCell ref="F57:K57"/>
    <mergeCell ref="C58:E58"/>
    <mergeCell ref="F58:K58"/>
    <mergeCell ref="F59:K59"/>
    <mergeCell ref="C59:E59"/>
    <mergeCell ref="C60:E60"/>
    <mergeCell ref="F60:K60"/>
    <mergeCell ref="C55:E55"/>
    <mergeCell ref="L5:L6"/>
    <mergeCell ref="C33:E33"/>
    <mergeCell ref="F33:K33"/>
    <mergeCell ref="C20:E20"/>
    <mergeCell ref="C13:E13"/>
    <mergeCell ref="C14:E14"/>
    <mergeCell ref="C15:E15"/>
    <mergeCell ref="C31:E31"/>
    <mergeCell ref="F15:K15"/>
    <mergeCell ref="F32:K32"/>
    <mergeCell ref="F16:K16"/>
    <mergeCell ref="F18:K18"/>
    <mergeCell ref="C25:E25"/>
    <mergeCell ref="F20:K20"/>
    <mergeCell ref="C26:E26"/>
    <mergeCell ref="F25:K25"/>
    <mergeCell ref="C24:E24"/>
    <mergeCell ref="C17:E17"/>
    <mergeCell ref="F17:K17"/>
    <mergeCell ref="C27:E27"/>
    <mergeCell ref="F27:K27"/>
    <mergeCell ref="C29:E29"/>
    <mergeCell ref="F29:K29"/>
    <mergeCell ref="F66:K66"/>
    <mergeCell ref="C69:E69"/>
    <mergeCell ref="F89:K89"/>
    <mergeCell ref="C32:E32"/>
    <mergeCell ref="C37:E37"/>
    <mergeCell ref="F37:K37"/>
    <mergeCell ref="C19:E19"/>
    <mergeCell ref="C23:E23"/>
    <mergeCell ref="F42:K42"/>
    <mergeCell ref="F46:K46"/>
    <mergeCell ref="C36:E36"/>
    <mergeCell ref="C66:E66"/>
    <mergeCell ref="F79:K79"/>
    <mergeCell ref="C79:E79"/>
    <mergeCell ref="C87:E87"/>
    <mergeCell ref="C88:E88"/>
    <mergeCell ref="C89:E89"/>
    <mergeCell ref="F87:K87"/>
    <mergeCell ref="F88:K88"/>
    <mergeCell ref="C81:E81"/>
    <mergeCell ref="F81:K81"/>
    <mergeCell ref="C77:E77"/>
    <mergeCell ref="F36:K36"/>
    <mergeCell ref="C35:E35"/>
    <mergeCell ref="L1:M1"/>
    <mergeCell ref="F68:K68"/>
    <mergeCell ref="F69:K69"/>
    <mergeCell ref="F13:K13"/>
    <mergeCell ref="A3:M3"/>
    <mergeCell ref="M5:M6"/>
    <mergeCell ref="L2:N2"/>
    <mergeCell ref="N5:N6"/>
    <mergeCell ref="F40:K40"/>
    <mergeCell ref="F43:K43"/>
    <mergeCell ref="F14:K14"/>
    <mergeCell ref="B5:B6"/>
    <mergeCell ref="F5:K6"/>
    <mergeCell ref="F7:K7"/>
    <mergeCell ref="C8:E8"/>
    <mergeCell ref="C5:E6"/>
    <mergeCell ref="F21:K21"/>
    <mergeCell ref="F19:K19"/>
    <mergeCell ref="C22:E22"/>
    <mergeCell ref="C68:E68"/>
    <mergeCell ref="F9:K9"/>
    <mergeCell ref="C10:E10"/>
    <mergeCell ref="F12:K12"/>
    <mergeCell ref="F10:K10"/>
    <mergeCell ref="F67:K67"/>
    <mergeCell ref="C67:E67"/>
    <mergeCell ref="C83:E83"/>
    <mergeCell ref="C84:E84"/>
    <mergeCell ref="F83:K83"/>
    <mergeCell ref="F84:K84"/>
    <mergeCell ref="F74:K74"/>
    <mergeCell ref="C73:E73"/>
    <mergeCell ref="C74:E74"/>
    <mergeCell ref="F78:K78"/>
    <mergeCell ref="C78:E78"/>
    <mergeCell ref="C115:E115"/>
    <mergeCell ref="C116:E116"/>
    <mergeCell ref="F115:K115"/>
    <mergeCell ref="F116:K116"/>
    <mergeCell ref="C91:E91"/>
    <mergeCell ref="C94:E94"/>
    <mergeCell ref="F94:K94"/>
    <mergeCell ref="C75:E75"/>
    <mergeCell ref="C76:E76"/>
    <mergeCell ref="F75:K75"/>
    <mergeCell ref="F76:K76"/>
    <mergeCell ref="C109:E109"/>
    <mergeCell ref="F109:K109"/>
    <mergeCell ref="F77:K77"/>
    <mergeCell ref="C85:E85"/>
    <mergeCell ref="C82:E82"/>
    <mergeCell ref="F86:K86"/>
    <mergeCell ref="F90:K90"/>
    <mergeCell ref="C104:E104"/>
    <mergeCell ref="F104:K104"/>
    <mergeCell ref="C101:E101"/>
    <mergeCell ref="C111:E111"/>
    <mergeCell ref="F111:K111"/>
    <mergeCell ref="C108:E108"/>
  </mergeCells>
  <phoneticPr fontId="0" type="noConversion"/>
  <pageMargins left="0.78740157480314965" right="0" top="1.1811023622047245" bottom="0.19685039370078741" header="0.51181102362204722" footer="0.51181102362204722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Company>Excel Development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2022-07-22T05:15:28Z</cp:lastPrinted>
  <dcterms:created xsi:type="dcterms:W3CDTF">1996-10-08T23:32:33Z</dcterms:created>
  <dcterms:modified xsi:type="dcterms:W3CDTF">2022-10-21T11:28:26Z</dcterms:modified>
</cp:coreProperties>
</file>