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" activeTab="1"/>
  </bookViews>
  <sheets>
    <sheet name="МО таблица показателей" sheetId="1" state="hidden" r:id="rId1"/>
    <sheet name="МО Н.Салда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<sst xmlns="http://schemas.openxmlformats.org/spreadsheetml/2006/main" count="277" uniqueCount="69">
  <si>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</si>
  <si>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</si>
  <si>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</si>
  <si>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</si>
  <si>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</si>
  <si>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</si>
  <si>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</si>
  <si>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</si>
  <si>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</si>
  <si>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</si>
  <si>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</si>
  <si>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</si>
  <si>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</si>
  <si>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</si>
  <si>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</si>
  <si>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</si>
  <si>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</si>
  <si>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</si>
  <si>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</si>
  <si>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</si>
  <si>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</si>
  <si>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</si>
  <si>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</si>
  <si>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</si>
  <si>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</si>
  <si>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</si>
  <si>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</si>
  <si>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</si>
  <si>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</si>
  <si>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</si>
  <si>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</si>
  <si>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</si>
  <si>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</si>
  <si>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</si>
  <si>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</si>
  <si>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</si>
  <si>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</si>
  <si>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</si>
  <si>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</si>
  <si>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</si>
  <si>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</si>
  <si>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</si>
  <si>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</si>
  <si>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</si>
  <si>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</si>
  <si>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</si>
  <si>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</si>
  <si>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</si>
  <si>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</si>
  <si>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</si>
  <si>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</si>
  <si>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</si>
  <si>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</si>
  <si>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</si>
  <si>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</si>
  <si>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</si>
  <si>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</si>
  <si>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</si>
  <si>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</si>
  <si>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</si>
  <si>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</si>
  <si>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</si>
  <si>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Итого, объем средств, предусмотренный на повышение оплаты труда, млн. руб. (стр. 18+23+24)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</si>
  <si>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</si>
  <si>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Средняя заработная плата работников по Свердловской области, руб.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</si>
  <si>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</si>
  <si>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городской округ Нижняя Салда</t>
  </si>
  <si>
    <t>2014 г. Факт</t>
  </si>
  <si>
    <t>за счет средств бюджета муниципального образования городской округ Нижняя Салда  , млн.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</si>
</sst>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177" fontId="8" fillId="32" borderId="10" xfId="0" applyNumberFormat="1" applyFont="1" applyFill="1" applyBorder="1" applyAlignment="1">
      <alignment horizontal="center" vertical="center" wrapText="1"/>
    </xf>
    <xf numFmtId="176" fontId="8" fillId="32" borderId="12" xfId="0" applyNumberFormat="1" applyFont="1" applyFill="1" applyBorder="1" applyAlignment="1">
      <alignment horizontal="center" vertical="center" wrapText="1"/>
    </xf>
    <xf numFmtId="176" fontId="8" fillId="32" borderId="13" xfId="0" applyNumberFormat="1" applyFont="1" applyFill="1" applyBorder="1" applyAlignment="1">
      <alignment horizontal="center" vertical="center"/>
    </xf>
    <xf numFmtId="176" fontId="8" fillId="32" borderId="13" xfId="0" applyNumberFormat="1" applyFont="1" applyFill="1" applyBorder="1" applyAlignment="1">
      <alignment horizontal="center" vertical="center" wrapText="1"/>
    </xf>
    <xf numFmtId="177" fontId="8" fillId="32" borderId="13" xfId="0" applyNumberFormat="1" applyFont="1" applyFill="1" applyBorder="1" applyAlignment="1">
      <alignment horizontal="center" vertical="center"/>
    </xf>
    <xf numFmtId="177" fontId="8" fillId="32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top" wrapText="1"/>
    </xf>
    <xf numFmtId="0" fontId="3" fillId="32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0</xdr:row>
      <xdr:rowOff>0</xdr:rowOff>
    </xdr:from>
    <xdr:to>
      <xdr:col>11</xdr:col>
      <xdr:colOff>38100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8324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2"/>
  <sheetViews>
    <sheetView zoomScale="85" zoomScaleNormal="85" zoomScaleSheetLayoutView="70" workbookViewId="0" topLeftCell="C1">
      <selection activeCell="F22" sqref="F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8" t="s">
        <v>44</v>
      </c>
      <c r="I1" s="68"/>
      <c r="J1" s="68"/>
      <c r="K1" s="68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8" t="s">
        <v>60</v>
      </c>
      <c r="I2" s="68"/>
      <c r="J2" s="68"/>
      <c r="K2" s="68"/>
    </row>
    <row r="3" spans="1:11" s="6" customFormat="1" ht="18.75">
      <c r="A3" s="8"/>
      <c r="B3" s="69" t="s">
        <v>53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6" customFormat="1" ht="18.75">
      <c r="A4" s="9"/>
      <c r="B4" s="32" t="s">
        <v>59</v>
      </c>
      <c r="C4" s="70"/>
      <c r="D4" s="70"/>
      <c r="E4" s="70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1" t="s">
        <v>47</v>
      </c>
      <c r="D5" s="71"/>
      <c r="E5" s="71"/>
      <c r="F5" s="71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v>301</v>
      </c>
      <c r="D7" s="16">
        <v>310</v>
      </c>
      <c r="E7" s="16">
        <v>366</v>
      </c>
      <c r="F7" s="16">
        <v>368</v>
      </c>
      <c r="G7" s="16">
        <v>354</v>
      </c>
      <c r="H7" s="16">
        <v>354</v>
      </c>
      <c r="I7" s="16">
        <v>354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17759</v>
      </c>
      <c r="D8" s="17">
        <v>17657</v>
      </c>
      <c r="E8" s="17">
        <v>17579</v>
      </c>
      <c r="F8" s="17">
        <v>17656</v>
      </c>
      <c r="G8" s="17">
        <v>17705</v>
      </c>
      <c r="H8" s="17">
        <v>17705</v>
      </c>
      <c r="I8" s="17">
        <v>17705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59</v>
      </c>
      <c r="D9" s="17">
        <v>57</v>
      </c>
      <c r="E9" s="17">
        <v>48</v>
      </c>
      <c r="F9" s="17">
        <v>48</v>
      </c>
      <c r="G9" s="17">
        <v>50</v>
      </c>
      <c r="H9" s="17">
        <v>50</v>
      </c>
      <c r="I9" s="17">
        <v>50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>
        <f>C8</f>
        <v>17759</v>
      </c>
      <c r="D10" s="17">
        <v>17657</v>
      </c>
      <c r="E10" s="17">
        <v>17579</v>
      </c>
      <c r="F10" s="17">
        <v>17656</v>
      </c>
      <c r="G10" s="17">
        <v>17705</v>
      </c>
      <c r="H10" s="17">
        <v>17705</v>
      </c>
      <c r="I10" s="17">
        <v>17705</v>
      </c>
      <c r="J10" s="35" t="s">
        <v>34</v>
      </c>
      <c r="K10" s="35" t="s">
        <v>34</v>
      </c>
    </row>
    <row r="11" spans="1:11" ht="56.25" customHeight="1">
      <c r="A11" s="35">
        <f>A10+1</f>
        <v>5</v>
      </c>
      <c r="B11" s="72" t="s">
        <v>33</v>
      </c>
      <c r="C11" s="73"/>
      <c r="D11" s="73"/>
      <c r="E11" s="73"/>
      <c r="F11" s="73"/>
      <c r="G11" s="73"/>
      <c r="H11" s="73"/>
      <c r="I11" s="73"/>
      <c r="J11" s="73"/>
      <c r="K11" s="74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8">
        <v>63.9</v>
      </c>
      <c r="E13" s="59">
        <v>78.9</v>
      </c>
      <c r="F13" s="59">
        <v>78.9</v>
      </c>
      <c r="G13" s="47">
        <v>82.4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28">
        <v>58.7</v>
      </c>
      <c r="E14" s="59">
        <v>70.9</v>
      </c>
      <c r="F14" s="59">
        <v>86.61</v>
      </c>
      <c r="G14" s="47">
        <v>87.82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>
        <v>27978.5</v>
      </c>
      <c r="E15" s="18">
        <v>29744</v>
      </c>
      <c r="F15" s="18">
        <v>27914</v>
      </c>
      <c r="G15" s="18">
        <v>28149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>
        <v>111.3</v>
      </c>
      <c r="E16" s="20">
        <f>E15/D15*100</f>
        <v>106.3102024769019</v>
      </c>
      <c r="F16" s="20">
        <f>F15/E15*100</f>
        <v>93.84749865519096</v>
      </c>
      <c r="G16" s="20">
        <f>G15/F15*100</f>
        <v>100.84187146234865</v>
      </c>
      <c r="H16" s="20">
        <f>H15/G15*100</f>
        <v>142.25727379302995</v>
      </c>
      <c r="I16" s="20">
        <f>I15/H15*100</f>
        <v>109.73429227849365</v>
      </c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57</v>
      </c>
      <c r="C17" s="19">
        <v>11498.8</v>
      </c>
      <c r="D17" s="20">
        <v>16419</v>
      </c>
      <c r="E17" s="28">
        <f>ROUND(E15*E14/100,1)</f>
        <v>21088.5</v>
      </c>
      <c r="F17" s="28">
        <f>ROUND(F15*F14/100,1)</f>
        <v>24176.3</v>
      </c>
      <c r="G17" s="20">
        <f>ROUND(G15*G14/100,1)</f>
        <v>24720.5</v>
      </c>
      <c r="H17" s="20">
        <f>ROUND(H15*H14/100,1)</f>
        <v>40044</v>
      </c>
      <c r="I17" s="20">
        <f>ROUND(I15*I14/100,1)</f>
        <v>43942</v>
      </c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>
        <f aca="true" t="shared" si="1" ref="D18:I18">D17/C17*100</f>
        <v>142.78881274567783</v>
      </c>
      <c r="E18" s="20">
        <f t="shared" si="1"/>
        <v>128.43961264388815</v>
      </c>
      <c r="F18" s="20">
        <f t="shared" si="1"/>
        <v>114.64210351613437</v>
      </c>
      <c r="G18" s="20">
        <f t="shared" si="1"/>
        <v>102.2509647878294</v>
      </c>
      <c r="H18" s="20">
        <f t="shared" si="1"/>
        <v>161.9870148257519</v>
      </c>
      <c r="I18" s="20">
        <f t="shared" si="1"/>
        <v>109.73429227849365</v>
      </c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>
        <v>0</v>
      </c>
      <c r="E19" s="19">
        <v>0</v>
      </c>
      <c r="F19" s="19">
        <v>3</v>
      </c>
      <c r="G19" s="19">
        <v>3</v>
      </c>
      <c r="H19" s="19">
        <v>3</v>
      </c>
      <c r="I19" s="19">
        <v>3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2" ht="26.25" customHeight="1">
      <c r="A21" s="35">
        <f t="shared" si="0"/>
        <v>15</v>
      </c>
      <c r="B21" s="27" t="s">
        <v>3</v>
      </c>
      <c r="C21" s="21">
        <v>10.6</v>
      </c>
      <c r="D21" s="21">
        <f aca="true" t="shared" si="2" ref="D21:I21">ROUND(D17*D8*12*D20/1000000,1)</f>
        <v>4529.6</v>
      </c>
      <c r="E21" s="60">
        <f t="shared" si="2"/>
        <v>5792</v>
      </c>
      <c r="F21" s="60">
        <f t="shared" si="2"/>
        <v>6669.2</v>
      </c>
      <c r="G21" s="21">
        <f t="shared" si="2"/>
        <v>6838.3</v>
      </c>
      <c r="H21" s="21">
        <f t="shared" si="2"/>
        <v>11077.1</v>
      </c>
      <c r="I21" s="21">
        <f t="shared" si="2"/>
        <v>12155.4</v>
      </c>
      <c r="J21" s="21">
        <f>ROUND(E21+F21+G21,1)</f>
        <v>19299.5</v>
      </c>
      <c r="K21" s="21">
        <f>SUM(E21:I21)</f>
        <v>42532</v>
      </c>
      <c r="L21" s="2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 aca="true" t="shared" si="3" ref="D22:I22">ROUND(D21-C21,1)</f>
        <v>4519</v>
      </c>
      <c r="E22" s="21">
        <f t="shared" si="3"/>
        <v>1262.4</v>
      </c>
      <c r="F22" s="21">
        <f t="shared" si="3"/>
        <v>877.2</v>
      </c>
      <c r="G22" s="21">
        <f t="shared" si="3"/>
        <v>169.1</v>
      </c>
      <c r="H22" s="21">
        <f t="shared" si="3"/>
        <v>4238.8</v>
      </c>
      <c r="I22" s="21">
        <f t="shared" si="3"/>
        <v>1078.3</v>
      </c>
      <c r="J22" s="21">
        <f>E22+F22+G22</f>
        <v>2308.7000000000003</v>
      </c>
      <c r="K22" s="21">
        <f>D22+E22+F22+G22+H22+I22</f>
        <v>12144.8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21"/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2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20"/>
      <c r="F26" s="20"/>
      <c r="G26" s="20"/>
      <c r="H26" s="20"/>
      <c r="I26" s="20"/>
      <c r="J26" s="21"/>
      <c r="K26" s="21"/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2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21"/>
    </row>
    <row r="29" spans="1:11" ht="23.25" customHeight="1">
      <c r="A29" s="40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21"/>
    </row>
    <row r="30" spans="1:11" ht="37.5">
      <c r="A30" s="35">
        <f t="shared" si="0"/>
        <v>24</v>
      </c>
      <c r="B30" s="36" t="s">
        <v>58</v>
      </c>
      <c r="C30" s="35" t="s">
        <v>34</v>
      </c>
      <c r="D30" s="29"/>
      <c r="E30" s="29"/>
      <c r="F30" s="28"/>
      <c r="G30" s="28"/>
      <c r="H30" s="28"/>
      <c r="I30" s="28"/>
      <c r="J30" s="21"/>
      <c r="K30" s="21"/>
    </row>
    <row r="31" spans="1:11" ht="37.5">
      <c r="A31" s="40">
        <v>25</v>
      </c>
      <c r="B31" s="36" t="s">
        <v>62</v>
      </c>
      <c r="C31" s="35" t="s">
        <v>34</v>
      </c>
      <c r="D31" s="28"/>
      <c r="E31" s="28"/>
      <c r="F31" s="28"/>
      <c r="G31" s="28"/>
      <c r="H31" s="28"/>
      <c r="I31" s="28"/>
      <c r="J31" s="21"/>
      <c r="K31" s="21"/>
    </row>
    <row r="32" spans="1:11" ht="59.25" customHeight="1">
      <c r="A32" s="35">
        <f t="shared" si="0"/>
        <v>26</v>
      </c>
      <c r="B32" s="42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0"/>
        <v>28</v>
      </c>
      <c r="B34" s="67" t="s">
        <v>23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s="3" customFormat="1" ht="24" customHeight="1" hidden="1">
      <c r="A35" s="14">
        <f t="shared" si="0"/>
        <v>29</v>
      </c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s="3" customFormat="1" ht="18.75" customHeight="1" hidden="1">
      <c r="A36" s="14">
        <f t="shared" si="0"/>
        <v>30</v>
      </c>
      <c r="B36" s="67" t="s">
        <v>25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3" customFormat="1" ht="19.5" customHeight="1" hidden="1">
      <c r="A37" s="14">
        <f t="shared" si="0"/>
        <v>31</v>
      </c>
      <c r="B37" s="67" t="s">
        <v>20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s="3" customFormat="1" ht="20.25" customHeight="1" hidden="1">
      <c r="A38" s="14">
        <f t="shared" si="0"/>
        <v>32</v>
      </c>
      <c r="B38" s="67" t="s">
        <v>21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.75" customHeight="1" hidden="1">
      <c r="A39" s="14">
        <f t="shared" si="0"/>
        <v>33</v>
      </c>
      <c r="B39" s="67" t="s">
        <v>22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spans="1:4" s="51" customFormat="1" ht="24.75" customHeight="1">
      <c r="A41" s="49"/>
      <c r="B41" s="50" t="s">
        <v>30</v>
      </c>
      <c r="D41" s="52"/>
    </row>
    <row r="42" spans="1:4" s="51" customFormat="1" ht="18.75" customHeight="1">
      <c r="A42" s="49"/>
      <c r="B42" s="53" t="s">
        <v>61</v>
      </c>
      <c r="D42" s="52"/>
    </row>
  </sheetData>
  <sheetProtection/>
  <mergeCells count="12">
    <mergeCell ref="B37:K37"/>
    <mergeCell ref="B38:K38"/>
    <mergeCell ref="B39:K39"/>
    <mergeCell ref="H1:K1"/>
    <mergeCell ref="H2:K2"/>
    <mergeCell ref="B3:K3"/>
    <mergeCell ref="C4:E4"/>
    <mergeCell ref="C5:F5"/>
    <mergeCell ref="B34:K34"/>
    <mergeCell ref="B35:K35"/>
    <mergeCell ref="B36:K36"/>
    <mergeCell ref="B11:K11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43"/>
  <sheetViews>
    <sheetView tabSelected="1" view="pageLayout" zoomScale="50" zoomScaleNormal="70" zoomScaleSheetLayoutView="70" zoomScalePageLayoutView="50" workbookViewId="0" topLeftCell="A1">
      <selection activeCell="J5" sqref="J5:M5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7" s="6" customFormat="1" ht="18.75">
      <c r="A1" s="11"/>
      <c r="B1" s="12"/>
      <c r="C1" s="12"/>
      <c r="D1" s="13"/>
      <c r="E1" s="12"/>
      <c r="F1" s="12"/>
      <c r="G1" s="7"/>
    </row>
    <row r="2" spans="1:11" s="6" customFormat="1" ht="61.5" customHeight="1">
      <c r="A2" s="7"/>
      <c r="B2" s="7"/>
      <c r="C2" s="7"/>
      <c r="D2" s="7"/>
      <c r="E2" s="7"/>
      <c r="F2" s="76"/>
      <c r="G2" s="76"/>
      <c r="H2" s="76"/>
      <c r="I2" s="76"/>
      <c r="J2" s="76"/>
      <c r="K2" s="76"/>
    </row>
    <row r="3" spans="1:11" s="6" customFormat="1" ht="18.75">
      <c r="A3" s="8"/>
      <c r="B3" s="69" t="s">
        <v>53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6" customFormat="1" ht="18.75">
      <c r="A4" s="9"/>
      <c r="B4" s="32" t="s">
        <v>59</v>
      </c>
      <c r="C4" s="70" t="s">
        <v>66</v>
      </c>
      <c r="D4" s="70"/>
      <c r="E4" s="70"/>
      <c r="F4" s="33"/>
      <c r="G4" s="9"/>
      <c r="H4" s="9"/>
      <c r="I4" s="9"/>
      <c r="J4" s="9"/>
      <c r="K4" s="9"/>
    </row>
    <row r="5" spans="1:13" s="6" customFormat="1" ht="24" customHeight="1">
      <c r="A5" s="9"/>
      <c r="B5" s="34" t="s">
        <v>50</v>
      </c>
      <c r="C5" s="71" t="s">
        <v>47</v>
      </c>
      <c r="D5" s="71"/>
      <c r="E5" s="71"/>
      <c r="F5" s="71"/>
      <c r="G5" s="9"/>
      <c r="H5" s="9"/>
      <c r="I5" s="9"/>
      <c r="J5" s="75"/>
      <c r="K5" s="75"/>
      <c r="L5" s="75"/>
      <c r="M5" s="75"/>
    </row>
    <row r="6" spans="1:11" ht="18.75">
      <c r="A6" s="14" t="s">
        <v>51</v>
      </c>
      <c r="B6" s="15" t="s">
        <v>0</v>
      </c>
      <c r="C6" s="15" t="s">
        <v>17</v>
      </c>
      <c r="D6" s="57" t="s">
        <v>18</v>
      </c>
      <c r="E6" s="57" t="s">
        <v>67</v>
      </c>
      <c r="F6" s="57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62" t="s">
        <v>31</v>
      </c>
      <c r="C7" s="16">
        <f>ROUND(C8/C9,0)</f>
        <v>301</v>
      </c>
      <c r="D7" s="16">
        <f aca="true" t="shared" si="0" ref="D7:I7">ROUND(D8/D9,0)</f>
        <v>310</v>
      </c>
      <c r="E7" s="16">
        <f>ROUND(E8/E9,0)</f>
        <v>366</v>
      </c>
      <c r="F7" s="16">
        <f t="shared" si="0"/>
        <v>379</v>
      </c>
      <c r="G7" s="16">
        <f t="shared" si="0"/>
        <v>385</v>
      </c>
      <c r="H7" s="16">
        <f t="shared" si="0"/>
        <v>384</v>
      </c>
      <c r="I7" s="16">
        <f t="shared" si="0"/>
        <v>385</v>
      </c>
      <c r="J7" s="35" t="s">
        <v>34</v>
      </c>
      <c r="K7" s="35" t="s">
        <v>34</v>
      </c>
    </row>
    <row r="8" spans="1:11" ht="18.75">
      <c r="A8" s="35">
        <v>2</v>
      </c>
      <c r="B8" s="41" t="s">
        <v>19</v>
      </c>
      <c r="C8" s="17">
        <f>C11</f>
        <v>17759</v>
      </c>
      <c r="D8" s="17">
        <f>D11</f>
        <v>17657</v>
      </c>
      <c r="E8" s="17">
        <f>E11</f>
        <v>17579</v>
      </c>
      <c r="F8" s="17">
        <f>F11</f>
        <v>17656</v>
      </c>
      <c r="G8" s="17">
        <v>17705</v>
      </c>
      <c r="H8" s="17">
        <v>17672</v>
      </c>
      <c r="I8" s="17">
        <v>17705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59</v>
      </c>
      <c r="D9" s="17">
        <v>57</v>
      </c>
      <c r="E9" s="64">
        <v>48</v>
      </c>
      <c r="F9" s="63">
        <v>46.6</v>
      </c>
      <c r="G9" s="17">
        <v>46</v>
      </c>
      <c r="H9" s="17">
        <v>46</v>
      </c>
      <c r="I9" s="17">
        <v>46</v>
      </c>
      <c r="J9" s="35" t="s">
        <v>34</v>
      </c>
      <c r="K9" s="35" t="s">
        <v>34</v>
      </c>
    </row>
    <row r="10" spans="1:11" ht="18.75" hidden="1">
      <c r="A10" s="35"/>
      <c r="B10" s="27"/>
      <c r="C10" s="17"/>
      <c r="D10" s="17"/>
      <c r="E10" s="56">
        <f>100-(E9/$D$9)*100</f>
        <v>15.789473684210535</v>
      </c>
      <c r="F10" s="56">
        <f>100-(F9/$D$9)*100</f>
        <v>18.245614035087726</v>
      </c>
      <c r="G10" s="56">
        <f>100-(G9/$D$9)*100</f>
        <v>19.298245614035096</v>
      </c>
      <c r="H10" s="56">
        <f>100-(H9/$D$9)*100</f>
        <v>19.298245614035096</v>
      </c>
      <c r="I10" s="56">
        <f>100-(I9/$D$9)*100</f>
        <v>19.298245614035096</v>
      </c>
      <c r="J10" s="35"/>
      <c r="K10" s="35"/>
    </row>
    <row r="11" spans="1:11" ht="21" customHeight="1">
      <c r="A11" s="35">
        <v>4</v>
      </c>
      <c r="B11" s="27" t="s">
        <v>55</v>
      </c>
      <c r="C11" s="17">
        <v>17759</v>
      </c>
      <c r="D11" s="17">
        <v>17657</v>
      </c>
      <c r="E11" s="17">
        <v>17579</v>
      </c>
      <c r="F11" s="17">
        <v>17656</v>
      </c>
      <c r="G11" s="17">
        <f>G8</f>
        <v>17705</v>
      </c>
      <c r="H11" s="17">
        <f>H8</f>
        <v>17672</v>
      </c>
      <c r="I11" s="17">
        <f>I8</f>
        <v>17705</v>
      </c>
      <c r="J11" s="35" t="s">
        <v>34</v>
      </c>
      <c r="K11" s="35" t="s">
        <v>34</v>
      </c>
    </row>
    <row r="12" spans="1:11" ht="56.25" customHeight="1">
      <c r="A12" s="35">
        <f>A11+1</f>
        <v>5</v>
      </c>
      <c r="B12" s="72" t="s">
        <v>33</v>
      </c>
      <c r="C12" s="73"/>
      <c r="D12" s="73"/>
      <c r="E12" s="73"/>
      <c r="F12" s="73"/>
      <c r="G12" s="73"/>
      <c r="H12" s="73"/>
      <c r="I12" s="73"/>
      <c r="J12" s="73"/>
      <c r="K12" s="39"/>
    </row>
    <row r="13" spans="1:11" ht="45" customHeight="1">
      <c r="A13" s="35">
        <f aca="true" t="shared" si="1" ref="A13:A40">A12+1</f>
        <v>6</v>
      </c>
      <c r="B13" s="27" t="s">
        <v>36</v>
      </c>
      <c r="C13" s="35" t="s">
        <v>34</v>
      </c>
      <c r="D13" s="20">
        <v>53</v>
      </c>
      <c r="E13" s="47">
        <v>59</v>
      </c>
      <c r="F13" s="47">
        <v>65</v>
      </c>
      <c r="G13" s="47">
        <v>74</v>
      </c>
      <c r="H13" s="47">
        <v>85</v>
      </c>
      <c r="I13" s="47">
        <v>100</v>
      </c>
      <c r="J13" s="35" t="s">
        <v>34</v>
      </c>
      <c r="K13" s="35" t="s">
        <v>34</v>
      </c>
    </row>
    <row r="14" spans="1:11" ht="59.25" customHeight="1">
      <c r="A14" s="35">
        <f>A13+1</f>
        <v>7</v>
      </c>
      <c r="B14" s="41" t="s">
        <v>63</v>
      </c>
      <c r="C14" s="35" t="s">
        <v>34</v>
      </c>
      <c r="D14" s="28">
        <v>70.3</v>
      </c>
      <c r="E14" s="59">
        <v>70.3</v>
      </c>
      <c r="F14" s="59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28.5" customHeight="1">
      <c r="A15" s="35">
        <f t="shared" si="1"/>
        <v>8</v>
      </c>
      <c r="B15" s="27" t="s">
        <v>56</v>
      </c>
      <c r="C15" s="35" t="s">
        <v>34</v>
      </c>
      <c r="D15" s="28">
        <v>92</v>
      </c>
      <c r="E15" s="59">
        <v>90</v>
      </c>
      <c r="F15" s="59">
        <v>84.478</v>
      </c>
      <c r="G15" s="47">
        <v>87.919</v>
      </c>
      <c r="H15" s="20">
        <v>100</v>
      </c>
      <c r="I15" s="20">
        <v>100</v>
      </c>
      <c r="J15" s="35" t="s">
        <v>34</v>
      </c>
      <c r="K15" s="35" t="s">
        <v>34</v>
      </c>
    </row>
    <row r="16" spans="1:11" ht="21.75" customHeight="1">
      <c r="A16" s="35">
        <f t="shared" si="1"/>
        <v>9</v>
      </c>
      <c r="B16" s="27" t="s">
        <v>64</v>
      </c>
      <c r="C16" s="18">
        <v>25138.8</v>
      </c>
      <c r="D16" s="18">
        <v>27978.5</v>
      </c>
      <c r="E16" s="18">
        <v>29744</v>
      </c>
      <c r="F16" s="18">
        <v>27914</v>
      </c>
      <c r="G16" s="18">
        <v>28149</v>
      </c>
      <c r="H16" s="18">
        <v>30650</v>
      </c>
      <c r="I16" s="18">
        <v>32183</v>
      </c>
      <c r="J16" s="35" t="s">
        <v>34</v>
      </c>
      <c r="K16" s="35" t="s">
        <v>34</v>
      </c>
    </row>
    <row r="17" spans="1:11" ht="18.75">
      <c r="A17" s="35">
        <f t="shared" si="1"/>
        <v>10</v>
      </c>
      <c r="B17" s="27" t="s">
        <v>1</v>
      </c>
      <c r="C17" s="35" t="s">
        <v>34</v>
      </c>
      <c r="D17" s="20">
        <f aca="true" t="shared" si="2" ref="D17:I17">D16/C16*100</f>
        <v>111.29608414085</v>
      </c>
      <c r="E17" s="20">
        <f t="shared" si="2"/>
        <v>106.3102024769019</v>
      </c>
      <c r="F17" s="20">
        <f t="shared" si="2"/>
        <v>93.84749865519096</v>
      </c>
      <c r="G17" s="20">
        <f t="shared" si="2"/>
        <v>100.84187146234865</v>
      </c>
      <c r="H17" s="20">
        <f t="shared" si="2"/>
        <v>108.88486269494476</v>
      </c>
      <c r="I17" s="20">
        <f t="shared" si="2"/>
        <v>105.0016313213703</v>
      </c>
      <c r="J17" s="35" t="s">
        <v>34</v>
      </c>
      <c r="K17" s="35" t="s">
        <v>34</v>
      </c>
    </row>
    <row r="18" spans="1:11" ht="37.5">
      <c r="A18" s="35">
        <f t="shared" si="1"/>
        <v>11</v>
      </c>
      <c r="B18" s="27" t="s">
        <v>57</v>
      </c>
      <c r="C18" s="19">
        <v>11498.8</v>
      </c>
      <c r="D18" s="20">
        <v>16419</v>
      </c>
      <c r="E18" s="28">
        <f>ROUND(E16*E15/100,1)</f>
        <v>26769.6</v>
      </c>
      <c r="F18" s="28">
        <f>ROUND(F16*F15/100,1)</f>
        <v>23581.2</v>
      </c>
      <c r="G18" s="28">
        <f>ROUND(G16*G15/100,1)</f>
        <v>24748.3</v>
      </c>
      <c r="H18" s="20">
        <f>ROUND(H16*H15/100,1)</f>
        <v>30650</v>
      </c>
      <c r="I18" s="20">
        <f>ROUND(I16*I15/100,1)</f>
        <v>32183</v>
      </c>
      <c r="J18" s="35" t="s">
        <v>34</v>
      </c>
      <c r="K18" s="35" t="s">
        <v>34</v>
      </c>
    </row>
    <row r="19" spans="1:11" ht="18" customHeight="1">
      <c r="A19" s="35">
        <f t="shared" si="1"/>
        <v>12</v>
      </c>
      <c r="B19" s="27" t="s">
        <v>1</v>
      </c>
      <c r="C19" s="35" t="s">
        <v>34</v>
      </c>
      <c r="D19" s="20">
        <f aca="true" t="shared" si="3" ref="D19:I19">D18/C18*100</f>
        <v>142.78881274567783</v>
      </c>
      <c r="E19" s="20">
        <f t="shared" si="3"/>
        <v>163.04038004750595</v>
      </c>
      <c r="F19" s="20">
        <f t="shared" si="3"/>
        <v>88.08947462793617</v>
      </c>
      <c r="G19" s="20">
        <f t="shared" si="3"/>
        <v>104.94928163112989</v>
      </c>
      <c r="H19" s="20">
        <f t="shared" si="3"/>
        <v>123.84689049348844</v>
      </c>
      <c r="I19" s="20">
        <f t="shared" si="3"/>
        <v>105.0016313213703</v>
      </c>
      <c r="J19" s="35" t="s">
        <v>34</v>
      </c>
      <c r="K19" s="35" t="s">
        <v>34</v>
      </c>
    </row>
    <row r="20" spans="1:11" ht="37.5">
      <c r="A20" s="35">
        <f t="shared" si="1"/>
        <v>13</v>
      </c>
      <c r="B20" s="27" t="s">
        <v>39</v>
      </c>
      <c r="C20" s="35" t="s">
        <v>34</v>
      </c>
      <c r="D20" s="19">
        <v>0</v>
      </c>
      <c r="E20" s="19">
        <v>0</v>
      </c>
      <c r="F20" s="19">
        <v>3</v>
      </c>
      <c r="G20" s="19">
        <v>3</v>
      </c>
      <c r="H20" s="19">
        <v>4</v>
      </c>
      <c r="I20" s="19">
        <v>1</v>
      </c>
      <c r="J20" s="35" t="s">
        <v>34</v>
      </c>
      <c r="K20" s="35" t="s">
        <v>34</v>
      </c>
    </row>
    <row r="21" spans="1:11" ht="24.75" customHeight="1">
      <c r="A21" s="35">
        <f t="shared" si="1"/>
        <v>14</v>
      </c>
      <c r="B21" s="27" t="s">
        <v>2</v>
      </c>
      <c r="C21" s="19">
        <v>1.302</v>
      </c>
      <c r="D21" s="19">
        <v>1.302</v>
      </c>
      <c r="E21" s="19">
        <v>1.302</v>
      </c>
      <c r="F21" s="19">
        <v>1.302</v>
      </c>
      <c r="G21" s="19">
        <v>1.302</v>
      </c>
      <c r="H21" s="19">
        <v>1.302</v>
      </c>
      <c r="I21" s="19">
        <v>1.302</v>
      </c>
      <c r="J21" s="19">
        <v>1.302</v>
      </c>
      <c r="K21" s="19">
        <v>1.302</v>
      </c>
    </row>
    <row r="22" spans="1:11" ht="26.25" customHeight="1">
      <c r="A22" s="35">
        <f t="shared" si="1"/>
        <v>15</v>
      </c>
      <c r="B22" s="27" t="s">
        <v>3</v>
      </c>
      <c r="C22" s="21">
        <v>10.6</v>
      </c>
      <c r="D22" s="21">
        <f aca="true" t="shared" si="4" ref="D22:I22">ROUND(D18*D9*12*D21/1000000,1)</f>
        <v>14.6</v>
      </c>
      <c r="E22" s="60">
        <f>ROUND(E18*E9*12*E21/1000000,1)</f>
        <v>20.1</v>
      </c>
      <c r="F22" s="60">
        <f t="shared" si="4"/>
        <v>17.2</v>
      </c>
      <c r="G22" s="21">
        <f t="shared" si="4"/>
        <v>17.8</v>
      </c>
      <c r="H22" s="21">
        <f t="shared" si="4"/>
        <v>22</v>
      </c>
      <c r="I22" s="21">
        <f t="shared" si="4"/>
        <v>23.1</v>
      </c>
      <c r="J22" s="21">
        <f>ROUND(E22+F22+G22,1)</f>
        <v>55.1</v>
      </c>
      <c r="K22" s="21">
        <f>SUM(E22:I22)</f>
        <v>100.19999999999999</v>
      </c>
    </row>
    <row r="23" spans="1:11" ht="41.25" customHeight="1">
      <c r="A23" s="35">
        <f t="shared" si="1"/>
        <v>16</v>
      </c>
      <c r="B23" s="27" t="s">
        <v>40</v>
      </c>
      <c r="C23" s="35" t="s">
        <v>34</v>
      </c>
      <c r="D23" s="21">
        <f>ROUND(D22-C22,1)</f>
        <v>4</v>
      </c>
      <c r="E23" s="60">
        <f>ROUND(E22-$D$22,1)</f>
        <v>5.5</v>
      </c>
      <c r="F23" s="19">
        <f>ROUND(F22-$D$22,1)</f>
        <v>2.6</v>
      </c>
      <c r="G23" s="19">
        <f>ROUND(G22-$D$22,1)</f>
        <v>3.2</v>
      </c>
      <c r="H23" s="19">
        <f>ROUND(H22-$D$22,1)</f>
        <v>7.4</v>
      </c>
      <c r="I23" s="19">
        <f>ROUND(I22-$D$22,1)</f>
        <v>8.5</v>
      </c>
      <c r="J23" s="21">
        <f>ROUND(E23+F23+G23,1)</f>
        <v>11.3</v>
      </c>
      <c r="K23" s="21">
        <f>SUM(E23:I23)</f>
        <v>27.200000000000003</v>
      </c>
    </row>
    <row r="24" spans="1:11" s="10" customFormat="1" ht="18.75">
      <c r="A24" s="40">
        <v>17</v>
      </c>
      <c r="B24" s="41" t="s">
        <v>49</v>
      </c>
      <c r="C24" s="22"/>
      <c r="D24" s="23"/>
      <c r="E24" s="66"/>
      <c r="F24" s="24"/>
      <c r="G24" s="24"/>
      <c r="H24" s="24"/>
      <c r="I24" s="24"/>
      <c r="J24" s="65"/>
      <c r="K24" s="26"/>
    </row>
    <row r="25" spans="1:11" ht="43.5" customHeight="1">
      <c r="A25" s="35">
        <f t="shared" si="1"/>
        <v>18</v>
      </c>
      <c r="B25" s="61" t="s">
        <v>68</v>
      </c>
      <c r="C25" s="35" t="s">
        <v>34</v>
      </c>
      <c r="D25" s="55">
        <f>ROUND(D23-D30,5)</f>
        <v>4</v>
      </c>
      <c r="E25" s="55">
        <f>ROUND(E23-E30,5)</f>
        <v>5.5</v>
      </c>
      <c r="F25" s="55">
        <f>ROUND(F23-F30,1)</f>
        <v>2.5</v>
      </c>
      <c r="G25" s="55">
        <f>ROUND(G23-G30,1)</f>
        <v>3.1</v>
      </c>
      <c r="H25" s="55">
        <f>ROUND(H23-H30,1)</f>
        <v>7.1</v>
      </c>
      <c r="I25" s="55">
        <f>ROUND(I23-I30,1)</f>
        <v>8.4</v>
      </c>
      <c r="J25" s="21">
        <f>ROUND(E25+F25+G25,1)</f>
        <v>11.1</v>
      </c>
      <c r="K25" s="21">
        <f>SUM(E25:I25)</f>
        <v>26.6</v>
      </c>
    </row>
    <row r="26" spans="1:11" s="5" customFormat="1" ht="36.75" customHeight="1">
      <c r="A26" s="40">
        <v>19</v>
      </c>
      <c r="B26" s="36" t="s">
        <v>12</v>
      </c>
      <c r="C26" s="35" t="s">
        <v>34</v>
      </c>
      <c r="D26" s="55">
        <f>ROUND(D27+D28+D29,1)</f>
        <v>0</v>
      </c>
      <c r="E26" s="55">
        <f>ROUND(E27+E28+E29,5)</f>
        <v>1.7</v>
      </c>
      <c r="F26" s="55">
        <f>ROUND(F27+F28+F29,2)</f>
        <v>0.78</v>
      </c>
      <c r="G26" s="55">
        <v>0</v>
      </c>
      <c r="H26" s="55">
        <v>0</v>
      </c>
      <c r="I26" s="55">
        <v>0</v>
      </c>
      <c r="J26" s="21">
        <f aca="true" t="shared" si="5" ref="J26:J32">ROUND(E26+F26+G26,1)</f>
        <v>2.5</v>
      </c>
      <c r="K26" s="21">
        <f aca="true" t="shared" si="6" ref="K26:K32">SUM(E26:I26)</f>
        <v>2.48</v>
      </c>
    </row>
    <row r="27" spans="1:11" s="5" customFormat="1" ht="31.5" customHeight="1">
      <c r="A27" s="35">
        <f t="shared" si="1"/>
        <v>20</v>
      </c>
      <c r="B27" s="36" t="s">
        <v>13</v>
      </c>
      <c r="C27" s="35" t="s">
        <v>34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21">
        <f t="shared" si="5"/>
        <v>0</v>
      </c>
      <c r="K27" s="21">
        <f t="shared" si="6"/>
        <v>0</v>
      </c>
    </row>
    <row r="28" spans="1:11" s="5" customFormat="1" ht="42" customHeight="1">
      <c r="A28" s="40">
        <v>21</v>
      </c>
      <c r="B28" s="36" t="s">
        <v>14</v>
      </c>
      <c r="C28" s="35" t="s">
        <v>34</v>
      </c>
      <c r="D28" s="55">
        <v>0</v>
      </c>
      <c r="E28" s="58">
        <v>1.7</v>
      </c>
      <c r="F28" s="58">
        <f>ROUND(F23*0.3,5)</f>
        <v>0.78</v>
      </c>
      <c r="G28" s="58">
        <v>0</v>
      </c>
      <c r="H28" s="55">
        <v>0</v>
      </c>
      <c r="I28" s="55">
        <v>0</v>
      </c>
      <c r="J28" s="21">
        <f t="shared" si="5"/>
        <v>2.5</v>
      </c>
      <c r="K28" s="21">
        <f t="shared" si="6"/>
        <v>2.48</v>
      </c>
    </row>
    <row r="29" spans="1:11" s="5" customFormat="1" ht="38.25" customHeight="1">
      <c r="A29" s="35">
        <f t="shared" si="1"/>
        <v>22</v>
      </c>
      <c r="B29" s="36" t="s">
        <v>15</v>
      </c>
      <c r="C29" s="35" t="s">
        <v>34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21">
        <f t="shared" si="5"/>
        <v>0</v>
      </c>
      <c r="K29" s="21">
        <f t="shared" si="6"/>
        <v>0</v>
      </c>
    </row>
    <row r="30" spans="1:11" ht="23.25" customHeight="1">
      <c r="A30" s="40">
        <v>23</v>
      </c>
      <c r="B30" s="27" t="s">
        <v>26</v>
      </c>
      <c r="C30" s="35" t="s">
        <v>34</v>
      </c>
      <c r="D30" s="54">
        <f aca="true" t="shared" si="7" ref="D30:I30">ROUND(D23*D20/100,1)</f>
        <v>0</v>
      </c>
      <c r="E30" s="54">
        <f>ROUND(E23*E20/100,5)</f>
        <v>0</v>
      </c>
      <c r="F30" s="54">
        <f>ROUND(F23*F20/100,1)</f>
        <v>0.1</v>
      </c>
      <c r="G30" s="54">
        <f t="shared" si="7"/>
        <v>0.1</v>
      </c>
      <c r="H30" s="54">
        <f t="shared" si="7"/>
        <v>0.3</v>
      </c>
      <c r="I30" s="54">
        <f t="shared" si="7"/>
        <v>0.1</v>
      </c>
      <c r="J30" s="21">
        <f t="shared" si="5"/>
        <v>0.2</v>
      </c>
      <c r="K30" s="21">
        <f t="shared" si="6"/>
        <v>0.6</v>
      </c>
    </row>
    <row r="31" spans="1:11" ht="37.5">
      <c r="A31" s="35">
        <f t="shared" si="1"/>
        <v>24</v>
      </c>
      <c r="B31" s="36" t="s">
        <v>58</v>
      </c>
      <c r="C31" s="35" t="s">
        <v>34</v>
      </c>
      <c r="D31" s="55">
        <v>0</v>
      </c>
      <c r="E31" s="55">
        <v>0</v>
      </c>
      <c r="F31" s="55">
        <f>F23-F25-F30</f>
        <v>0</v>
      </c>
      <c r="G31" s="55">
        <f>G23-G25-G30</f>
        <v>0</v>
      </c>
      <c r="H31" s="55">
        <f>H23-H25-H30</f>
        <v>7.216449660063518E-16</v>
      </c>
      <c r="I31" s="55">
        <f>I23-I25-I30</f>
        <v>-3.608224830031759E-16</v>
      </c>
      <c r="J31" s="21">
        <f t="shared" si="5"/>
        <v>0</v>
      </c>
      <c r="K31" s="21">
        <f>SUM(E31:I31)</f>
        <v>3.608224830031759E-16</v>
      </c>
    </row>
    <row r="32" spans="1:11" ht="37.5">
      <c r="A32" s="40">
        <v>25</v>
      </c>
      <c r="B32" s="62" t="s">
        <v>62</v>
      </c>
      <c r="C32" s="35" t="s">
        <v>34</v>
      </c>
      <c r="D32" s="55">
        <f aca="true" t="shared" si="8" ref="D32:I32">ROUND(D25+D30+D31,1)</f>
        <v>4</v>
      </c>
      <c r="E32" s="55">
        <v>3.49</v>
      </c>
      <c r="F32" s="55">
        <f t="shared" si="8"/>
        <v>2.6</v>
      </c>
      <c r="G32" s="55">
        <f t="shared" si="8"/>
        <v>3.2</v>
      </c>
      <c r="H32" s="55">
        <f t="shared" si="8"/>
        <v>7.4</v>
      </c>
      <c r="I32" s="55">
        <f t="shared" si="8"/>
        <v>8.5</v>
      </c>
      <c r="J32" s="21">
        <f t="shared" si="5"/>
        <v>9.3</v>
      </c>
      <c r="K32" s="21">
        <f t="shared" si="6"/>
        <v>25.189999999999998</v>
      </c>
    </row>
    <row r="33" spans="1:11" ht="59.25" customHeight="1">
      <c r="A33" s="35">
        <f t="shared" si="1"/>
        <v>26</v>
      </c>
      <c r="B33" s="42" t="s">
        <v>65</v>
      </c>
      <c r="C33" s="35" t="s">
        <v>34</v>
      </c>
      <c r="D33" s="31">
        <f>ROUND(D26/D32*100,1)</f>
        <v>0</v>
      </c>
      <c r="E33" s="31">
        <f>ROUND(E26/E32*100,1)</f>
        <v>48.7</v>
      </c>
      <c r="F33" s="31">
        <f aca="true" t="shared" si="9" ref="F33:K33">ROUND(F26/F32*100,0)</f>
        <v>30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27</v>
      </c>
      <c r="K33" s="31">
        <f t="shared" si="9"/>
        <v>10</v>
      </c>
    </row>
    <row r="34" spans="1:11" ht="32.25" customHeight="1" hidden="1">
      <c r="A34" s="14">
        <f t="shared" si="1"/>
        <v>27</v>
      </c>
      <c r="B34" s="30" t="s">
        <v>29</v>
      </c>
      <c r="C34" s="19" t="s">
        <v>32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</row>
    <row r="35" spans="1:11" s="3" customFormat="1" ht="25.5" customHeight="1" hidden="1">
      <c r="A35" s="14">
        <f t="shared" si="1"/>
        <v>28</v>
      </c>
      <c r="B35" s="67" t="s">
        <v>23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s="3" customFormat="1" ht="24" customHeight="1" hidden="1">
      <c r="A36" s="14">
        <f t="shared" si="1"/>
        <v>29</v>
      </c>
      <c r="B36" s="67" t="s">
        <v>24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3" customFormat="1" ht="18.75" customHeight="1" hidden="1">
      <c r="A37" s="14">
        <f t="shared" si="1"/>
        <v>30</v>
      </c>
      <c r="B37" s="67" t="s">
        <v>25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s="3" customFormat="1" ht="19.5" customHeight="1" hidden="1">
      <c r="A38" s="14">
        <f t="shared" si="1"/>
        <v>31</v>
      </c>
      <c r="B38" s="67" t="s">
        <v>20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s="3" customFormat="1" ht="20.25" customHeight="1" hidden="1">
      <c r="A39" s="14">
        <f t="shared" si="1"/>
        <v>32</v>
      </c>
      <c r="B39" s="67" t="s">
        <v>21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21.75" customHeight="1" hidden="1">
      <c r="A40" s="14">
        <f t="shared" si="1"/>
        <v>33</v>
      </c>
      <c r="B40" s="67" t="s">
        <v>22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8.75">
      <c r="A41" s="44"/>
      <c r="B41" s="45"/>
      <c r="C41" s="45"/>
      <c r="D41" s="46"/>
      <c r="E41" s="45"/>
      <c r="F41" s="45"/>
      <c r="G41" s="45"/>
      <c r="H41" s="45"/>
      <c r="I41" s="45"/>
      <c r="J41" s="45"/>
      <c r="K41" s="45"/>
    </row>
    <row r="42" ht="24.75" customHeight="1">
      <c r="B42" s="4" t="s">
        <v>30</v>
      </c>
    </row>
    <row r="43" ht="18.75" customHeight="1">
      <c r="B43" s="48"/>
    </row>
  </sheetData>
  <sheetProtection/>
  <mergeCells count="12">
    <mergeCell ref="B38:K38"/>
    <mergeCell ref="F2:K2"/>
    <mergeCell ref="B39:K39"/>
    <mergeCell ref="B40:K40"/>
    <mergeCell ref="J5:M5"/>
    <mergeCell ref="B3:K3"/>
    <mergeCell ref="C4:E4"/>
    <mergeCell ref="C5:F5"/>
    <mergeCell ref="B35:K35"/>
    <mergeCell ref="B36:K36"/>
    <mergeCell ref="B37:K37"/>
    <mergeCell ref="B12:J12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5" r:id="rId2"/>
  <headerFooter>
    <oddHeader>&amp;C&amp;14&amp;[13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13">
      <selection activeCell="G15" sqref="G15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8" t="s">
        <v>44</v>
      </c>
      <c r="I1" s="68"/>
      <c r="J1" s="68"/>
      <c r="K1" s="68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8" t="s">
        <v>52</v>
      </c>
      <c r="I2" s="68"/>
      <c r="J2" s="68"/>
      <c r="K2" s="68"/>
    </row>
    <row r="3" spans="1:11" s="6" customFormat="1" ht="18.75">
      <c r="A3" s="8"/>
      <c r="B3" s="69" t="s">
        <v>45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6" customFormat="1" ht="18.75">
      <c r="A4" s="9"/>
      <c r="B4" s="32" t="s">
        <v>46</v>
      </c>
      <c r="C4" s="70" t="s">
        <v>48</v>
      </c>
      <c r="D4" s="70"/>
      <c r="E4" s="70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1" t="s">
        <v>47</v>
      </c>
      <c r="D5" s="71"/>
      <c r="E5" s="71"/>
      <c r="F5" s="71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7">
        <v>64.9</v>
      </c>
      <c r="F13" s="47">
        <v>73.7</v>
      </c>
      <c r="G13" s="47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7">
        <v>64.9</v>
      </c>
      <c r="F14" s="47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20">
        <f aca="true" t="shared" si="3" ref="D17:I17">ROUND(D15*D14/100,1)</f>
        <v>17881.4</v>
      </c>
      <c r="E17" s="20">
        <f t="shared" si="3"/>
        <v>19864.6</v>
      </c>
      <c r="F17" s="20">
        <f t="shared" si="3"/>
        <v>24497.9</v>
      </c>
      <c r="G17" s="20">
        <f t="shared" si="3"/>
        <v>29911.2</v>
      </c>
      <c r="H17" s="20">
        <f t="shared" si="3"/>
        <v>40044</v>
      </c>
      <c r="I17" s="2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2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21">
        <f>SUM(E22:I22)</f>
        <v>15846.5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21">
        <f>SUM(E24:I24)</f>
        <v>15003.5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2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20">
        <f>ROUND(E22*0.557/100,1)</f>
        <v>2.7</v>
      </c>
      <c r="F26" s="20">
        <f>ROUND(F22*0.557/100,1)</f>
        <v>9.2</v>
      </c>
      <c r="G26" s="20">
        <f>ROUND(G22*0.557/100,1)</f>
        <v>16.6</v>
      </c>
      <c r="H26" s="20">
        <f>ROUND(H22*0.557/100,1)</f>
        <v>29</v>
      </c>
      <c r="I26" s="20">
        <f>ROUND(I22*0.557/100,1)</f>
        <v>30.9</v>
      </c>
      <c r="J26" s="21">
        <f t="shared" si="7"/>
        <v>28.5</v>
      </c>
      <c r="K26" s="21">
        <f t="shared" si="8"/>
        <v>88.4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2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21">
        <f t="shared" si="8"/>
        <v>2902.2999999999997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21">
        <f t="shared" si="8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21">
        <f>SUM(E30:I30)</f>
        <v>0</v>
      </c>
    </row>
    <row r="31" spans="1:11" ht="37.5">
      <c r="A31" s="40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21">
        <f t="shared" si="8"/>
        <v>15846.5</v>
      </c>
    </row>
    <row r="32" spans="1:11" ht="59.25" customHeight="1">
      <c r="A32" s="35">
        <f t="shared" si="1"/>
        <v>26</v>
      </c>
      <c r="B32" s="42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1"/>
        <v>28</v>
      </c>
      <c r="B34" s="67" t="s">
        <v>23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s="3" customFormat="1" ht="24" customHeight="1" hidden="1">
      <c r="A35" s="14">
        <f t="shared" si="1"/>
        <v>29</v>
      </c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s="3" customFormat="1" ht="18.75" customHeight="1" hidden="1">
      <c r="A36" s="14">
        <f t="shared" si="1"/>
        <v>30</v>
      </c>
      <c r="B36" s="67" t="s">
        <v>25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3" customFormat="1" ht="19.5" customHeight="1" hidden="1">
      <c r="A37" s="14">
        <f t="shared" si="1"/>
        <v>31</v>
      </c>
      <c r="B37" s="67" t="s">
        <v>20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s="3" customFormat="1" ht="20.25" customHeight="1" hidden="1">
      <c r="A38" s="14">
        <f t="shared" si="1"/>
        <v>32</v>
      </c>
      <c r="B38" s="67" t="s">
        <v>21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.75" customHeight="1" hidden="1">
      <c r="A39" s="14">
        <f t="shared" si="1"/>
        <v>33</v>
      </c>
      <c r="B39" s="67" t="s">
        <v>22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15">
      <c r="B41" s="4" t="s">
        <v>30</v>
      </c>
    </row>
  </sheetData>
  <sheetProtection/>
  <mergeCells count="11">
    <mergeCell ref="C5:F5"/>
    <mergeCell ref="H1:K1"/>
    <mergeCell ref="H2:K2"/>
    <mergeCell ref="B3:K3"/>
    <mergeCell ref="C4:E4"/>
    <mergeCell ref="B39:K39"/>
    <mergeCell ref="B34:K34"/>
    <mergeCell ref="B35:K35"/>
    <mergeCell ref="B36:K36"/>
    <mergeCell ref="B37:K37"/>
    <mergeCell ref="B38:K38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Ирина Шишкина</cp:lastModifiedBy>
  <cp:lastPrinted>2018-01-31T07:19:22Z</cp:lastPrinted>
  <dcterms:created xsi:type="dcterms:W3CDTF">2014-03-14T11:43:12Z</dcterms:created>
  <dcterms:modified xsi:type="dcterms:W3CDTF">2018-01-31T07:24:02Z</dcterms:modified>
  <cp:category/>
  <cp:version/>
  <cp:contentType/>
  <cp:contentStatus/>
</cp:coreProperties>
</file>