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8575" windowHeight="12720" activeTab="2"/>
  </bookViews>
  <sheets>
    <sheet name="т.у.т." sheetId="2" r:id="rId1"/>
    <sheet name="ТЭБ 2018 год" sheetId="1" r:id="rId2"/>
    <sheet name="Коэффициенты" sheetId="3" r:id="rId3"/>
  </sheets>
  <definedNames>
    <definedName name="sub_12001" localSheetId="1">'ТЭБ 2018 год'!$A$7</definedName>
    <definedName name="sub_12002" localSheetId="1">'ТЭБ 2018 год'!$A$8</definedName>
    <definedName name="sub_12003" localSheetId="1">'ТЭБ 2018 год'!$A$9</definedName>
    <definedName name="sub_12004" localSheetId="1">'ТЭБ 2018 год'!$A$10</definedName>
    <definedName name="sub_12005" localSheetId="1">'ТЭБ 2018 год'!$A$11</definedName>
    <definedName name="sub_12006" localSheetId="1">'ТЭБ 2018 год'!$A$12</definedName>
    <definedName name="sub_12007" localSheetId="1">'ТЭБ 2018 год'!$A$13</definedName>
    <definedName name="sub_12008" localSheetId="1">'ТЭБ 2018 год'!$A$14</definedName>
    <definedName name="sub_12009" localSheetId="1">'ТЭБ 2018 год'!$A$18</definedName>
    <definedName name="sub_12010" localSheetId="1">'ТЭБ 2018 год'!$A$22</definedName>
    <definedName name="sub_12011" localSheetId="1">'ТЭБ 2018 год'!$A$23</definedName>
    <definedName name="sub_12012" localSheetId="1">'ТЭБ 2018 год'!$A$24</definedName>
    <definedName name="sub_12013" localSheetId="1">'ТЭБ 2018 год'!$A$25</definedName>
    <definedName name="sub_12014" localSheetId="1">'ТЭБ 2018 год'!$A$26</definedName>
    <definedName name="sub_12015" localSheetId="1">'ТЭБ 2018 год'!$A$33</definedName>
    <definedName name="sub_12016" localSheetId="1">'ТЭБ 2018 год'!$A$34</definedName>
    <definedName name="sub_12081" localSheetId="1">'ТЭБ 2018 год'!$A$15</definedName>
    <definedName name="sub_12082" localSheetId="1">'ТЭБ 2018 год'!$A$16</definedName>
    <definedName name="sub_12083" localSheetId="1">'ТЭБ 2018 год'!$A$17</definedName>
    <definedName name="sub_12091" localSheetId="1">'ТЭБ 2018 год'!$A$19</definedName>
    <definedName name="sub_12092" localSheetId="1">'ТЭБ 2018 год'!$A$20</definedName>
    <definedName name="sub_12093" localSheetId="1">'ТЭБ 2018 год'!$A$21</definedName>
    <definedName name="sub_12141" localSheetId="1">'ТЭБ 2018 год'!$A$27</definedName>
    <definedName name="sub_12161" localSheetId="1">'ТЭБ 2018 год'!$A$35</definedName>
    <definedName name="sub_12162" localSheetId="1">'ТЭБ 2018 год'!$A$36</definedName>
    <definedName name="sub_12163" localSheetId="1">'ТЭБ 2018 год'!$A$37</definedName>
    <definedName name="sub_12164" localSheetId="1">'ТЭБ 2018 год'!$A$38</definedName>
    <definedName name="sub_1217" localSheetId="1">'ТЭБ 2018 год'!$A$39</definedName>
    <definedName name="sub_1218" localSheetId="1">'ТЭБ 2018 год'!$A$40</definedName>
    <definedName name="sub_1219" localSheetId="1">'ТЭБ 2018 год'!$A$41</definedName>
  </definedNames>
  <calcPr calcId="162913"/>
</workbook>
</file>

<file path=xl/sharedStrings.xml><?xml version="1.0" encoding="utf-8"?>
<sst xmlns="http://schemas.openxmlformats.org/spreadsheetml/2006/main" count="337" uniqueCount="94">
  <si>
    <t>Строки топливно-энергетического баланса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</si>
  <si>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</si>
  <si>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</si>
  <si>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</si>
  <si>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</si>
  <si>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</si>
  <si>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</si>
  <si>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</si>
  <si>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>Производство тепловой энергии</t>
  </si>
  <si>
    <t>Теплоэлектростанции</t>
  </si>
  <si>
    <t>Котельные</t>
  </si>
  <si>
    <t>Электрокотельные и тепло-утилизационные установки</t>
  </si>
  <si>
    <t>Преобразование топлива</t>
  </si>
  <si>
    <t>Переработка нефти</t>
  </si>
  <si>
    <t>Переработка газа</t>
  </si>
  <si>
    <t>Обогащение угля</t>
  </si>
  <si>
    <t>Собственные нужды</t>
  </si>
  <si>
    <t>Потери при передаче</t>
  </si>
  <si>
    <t>Конечное потребление энергетических ресурсов</t>
  </si>
  <si>
    <t>Сельское хозяйство, рыболовство и рыбоводство</t>
  </si>
  <si>
    <t>Промышленность</t>
  </si>
  <si>
    <t>Прочая промышленность</t>
  </si>
  <si>
    <t>Строительство</t>
  </si>
  <si>
    <t>Транспорт и связь</t>
  </si>
  <si>
    <t>Железнодорожный</t>
  </si>
  <si>
    <t>Трубопроводный</t>
  </si>
  <si>
    <t>Автомобильный</t>
  </si>
  <si>
    <t>Прочий</t>
  </si>
  <si>
    <t>Сфера услуг</t>
  </si>
  <si>
    <t>Население</t>
  </si>
  <si>
    <t>Использование топливно-энергетических ресурсов в качестве сырья и на нетопливные нужды</t>
  </si>
  <si>
    <t>8.1</t>
  </si>
  <si>
    <t>8.2</t>
  </si>
  <si>
    <t>8.3</t>
  </si>
  <si>
    <t>9</t>
  </si>
  <si>
    <t>9.1</t>
  </si>
  <si>
    <t>9.2</t>
  </si>
  <si>
    <t>9.3</t>
  </si>
  <si>
    <t>10</t>
  </si>
  <si>
    <t>11</t>
  </si>
  <si>
    <t>12</t>
  </si>
  <si>
    <t>13</t>
  </si>
  <si>
    <t>14</t>
  </si>
  <si>
    <t>14.1</t>
  </si>
  <si>
    <t>15</t>
  </si>
  <si>
    <t>16</t>
  </si>
  <si>
    <t>16.1</t>
  </si>
  <si>
    <t>16.2</t>
  </si>
  <si>
    <t>16.3</t>
  </si>
  <si>
    <t>16.4</t>
  </si>
  <si>
    <t>17</t>
  </si>
  <si>
    <t>18</t>
  </si>
  <si>
    <t>19</t>
  </si>
  <si>
    <t>Тепловая энергия</t>
  </si>
  <si>
    <t>Единица измерения</t>
  </si>
  <si>
    <t>Гкал</t>
  </si>
  <si>
    <t>Нефтепродукты</t>
  </si>
  <si>
    <t>тонн</t>
  </si>
  <si>
    <t>Природный газ</t>
  </si>
  <si>
    <t>Электрическая энергия</t>
  </si>
  <si>
    <t>тыс.м3</t>
  </si>
  <si>
    <t>м3</t>
  </si>
  <si>
    <t>Производство криогенной продукции</t>
  </si>
  <si>
    <t>14.2</t>
  </si>
  <si>
    <t>Производство сжатого воздуха</t>
  </si>
  <si>
    <t>14.3</t>
  </si>
  <si>
    <t>Подъем и подача воды</t>
  </si>
  <si>
    <t>14.4</t>
  </si>
  <si>
    <t>Очистка сточных вод</t>
  </si>
  <si>
    <t>14.5</t>
  </si>
  <si>
    <t>Прочее твердое топливо (дрова)</t>
  </si>
  <si>
    <t>14.6</t>
  </si>
  <si>
    <t>т.у.т.</t>
  </si>
  <si>
    <t>Виды топливно-энергетических ресурсов</t>
  </si>
  <si>
    <t>Единицы измерения</t>
  </si>
  <si>
    <t>Коэффициенты перерасчета в условное топливо</t>
  </si>
  <si>
    <t>Нефтепродукты (бензин автомобильный)</t>
  </si>
  <si>
    <t>Дрова для отопления</t>
  </si>
  <si>
    <t>1000 Квт.ч</t>
  </si>
  <si>
    <t>тыс. м3</t>
  </si>
  <si>
    <t>Уголь</t>
  </si>
  <si>
    <t>Сырая нефть</t>
  </si>
  <si>
    <t>Гидроэнергия и НВИЭ</t>
  </si>
  <si>
    <t>Атомная энергия</t>
  </si>
  <si>
    <t>Всего</t>
  </si>
  <si>
    <t>0</t>
  </si>
  <si>
    <t>№ строк баланса</t>
  </si>
  <si>
    <t>тыс.кВт.ч</t>
  </si>
  <si>
    <t>Коэффициенты перерасчета топлива и энергии                                                                 в тонны условного топлива (т.у.т.)</t>
  </si>
  <si>
    <t>Однопродуктовый баланс энергетических ресурсов городского округа Нижняя Салда за 2018 год</t>
  </si>
  <si>
    <t>Топливно-энергетический баланс городского округа Нижняя Салда за 2018 год</t>
  </si>
  <si>
    <t>Приложение № 1                                 к топливно-энергетическому балансу городского округа Нижняя Салда за 2018 год</t>
  </si>
  <si>
    <t>Приложение № 2                   к топливно-энергетическому балансу городского округа Нижняя Салда за 2018 год</t>
  </si>
  <si>
    <t>Приложение № 3                  к топливно-энергетическому балансу городского округа Нижняя Салда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</si>
</sst>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0" fillId="0" borderId="0" xfId="0" applyNumberFormat="1"/>
    <xf numFmtId="0" fontId="5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2" fontId="2" fillId="0" borderId="1" xfId="0" applyNumberFormat="1" applyFont="1" applyFill="1" applyBorder="1"/>
    <xf numFmtId="49" fontId="2" fillId="0" borderId="1" xfId="0" applyNumberFormat="1" applyFont="1" applyFill="1" applyBorder="1"/>
    <xf numFmtId="2" fontId="2" fillId="3" borderId="1" xfId="0" applyNumberFormat="1" applyFont="1" applyFill="1" applyBorder="1"/>
    <xf numFmtId="2" fontId="2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0" fontId="0" fillId="0" borderId="0" xfId="0" applyFill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 topLeftCell="A1">
      <selection activeCell="H1" sqref="H1"/>
    </sheetView>
  </sheetViews>
  <sheetFormatPr defaultColWidth="9.140625" defaultRowHeight="15"/>
  <cols>
    <col min="1" max="1" width="29.00390625" style="0" customWidth="1"/>
    <col min="2" max="2" width="7.421875" style="0" customWidth="1"/>
    <col min="3" max="3" width="7.28125" style="0" customWidth="1"/>
    <col min="4" max="4" width="7.8515625" style="0" customWidth="1"/>
    <col min="5" max="5" width="8.7109375" style="0" customWidth="1"/>
    <col min="6" max="6" width="10.421875" style="0" customWidth="1"/>
    <col min="7" max="7" width="9.57421875" style="0" customWidth="1"/>
    <col min="8" max="8" width="8.421875" style="0" customWidth="1"/>
    <col min="9" max="9" width="7.140625" style="0" customWidth="1"/>
    <col min="10" max="10" width="11.8515625" style="0" bestFit="1" customWidth="1"/>
    <col min="11" max="11" width="10.8515625" style="0" customWidth="1"/>
    <col min="12" max="12" width="11.8515625" style="0" bestFit="1" customWidth="1"/>
  </cols>
  <sheetData>
    <row r="1" spans="1:12" ht="81" customHeight="1">
      <c r="A1" s="4"/>
      <c r="B1" s="4"/>
      <c r="C1" s="4"/>
      <c r="D1" s="4"/>
      <c r="E1" s="4"/>
      <c r="F1" s="4"/>
      <c r="G1" s="4"/>
      <c r="H1" s="4"/>
      <c r="I1" s="4"/>
      <c r="J1" s="41" t="s">
        <v>91</v>
      </c>
      <c r="K1" s="41"/>
      <c r="L1" s="41"/>
    </row>
    <row r="2" spans="1:12" ht="39" customHeight="1">
      <c r="A2" s="39" t="s">
        <v>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0" t="s">
        <v>72</v>
      </c>
      <c r="L3" s="40"/>
    </row>
    <row r="4" spans="1:12" ht="61.5" customHeight="1">
      <c r="A4" s="7" t="s">
        <v>0</v>
      </c>
      <c r="B4" s="7" t="s">
        <v>86</v>
      </c>
      <c r="C4" s="7" t="s">
        <v>80</v>
      </c>
      <c r="D4" s="7" t="s">
        <v>81</v>
      </c>
      <c r="E4" s="7" t="s">
        <v>56</v>
      </c>
      <c r="F4" s="7" t="s">
        <v>58</v>
      </c>
      <c r="G4" s="7" t="s">
        <v>70</v>
      </c>
      <c r="H4" s="7" t="s">
        <v>82</v>
      </c>
      <c r="I4" s="7" t="s">
        <v>83</v>
      </c>
      <c r="J4" s="7" t="s">
        <v>59</v>
      </c>
      <c r="K4" s="7" t="s">
        <v>53</v>
      </c>
      <c r="L4" s="8" t="s">
        <v>84</v>
      </c>
    </row>
    <row r="5" spans="1:12" ht="17.25" customHeight="1">
      <c r="A5" s="7"/>
      <c r="B5" s="7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9">
        <v>10</v>
      </c>
    </row>
    <row r="6" spans="1:12" ht="31.5" customHeight="1">
      <c r="A6" s="23" t="s">
        <v>1</v>
      </c>
      <c r="B6" s="10">
        <v>1</v>
      </c>
      <c r="C6" s="10">
        <v>0</v>
      </c>
      <c r="D6" s="10">
        <v>0</v>
      </c>
      <c r="E6" s="15">
        <v>0</v>
      </c>
      <c r="F6" s="16" t="s">
        <v>85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1">
        <f aca="true" t="shared" si="0" ref="L6:L40">C6+D6+E6+F6+G6+H6+I6+J6+K6</f>
        <v>0</v>
      </c>
    </row>
    <row r="7" spans="1:17" ht="15.75">
      <c r="A7" s="23" t="s">
        <v>2</v>
      </c>
      <c r="B7" s="10">
        <v>2</v>
      </c>
      <c r="C7" s="10">
        <v>0</v>
      </c>
      <c r="D7" s="10">
        <v>0</v>
      </c>
      <c r="E7" s="15">
        <f>131*M7</f>
        <v>195.19</v>
      </c>
      <c r="F7" s="15">
        <f>32938*N7</f>
        <v>37878.7</v>
      </c>
      <c r="G7" s="15">
        <v>0</v>
      </c>
      <c r="H7" s="15">
        <v>0</v>
      </c>
      <c r="I7" s="15">
        <v>0</v>
      </c>
      <c r="J7" s="15">
        <f>24371.77*0.123</f>
        <v>2997.72771</v>
      </c>
      <c r="K7" s="15">
        <v>0</v>
      </c>
      <c r="L7" s="11">
        <f>C7+D7+E7+F7+G7+H7+I7+J7+K7</f>
        <v>41071.61771</v>
      </c>
      <c r="M7">
        <v>1.49</v>
      </c>
      <c r="N7">
        <v>1.15</v>
      </c>
      <c r="O7">
        <v>0.266</v>
      </c>
      <c r="P7">
        <v>0.123</v>
      </c>
      <c r="Q7" s="37">
        <v>0.143</v>
      </c>
    </row>
    <row r="8" spans="1:12" ht="15.75">
      <c r="A8" s="23" t="s">
        <v>3</v>
      </c>
      <c r="B8" s="10">
        <v>3</v>
      </c>
      <c r="C8" s="10">
        <v>0</v>
      </c>
      <c r="D8" s="10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1">
        <f t="shared" si="0"/>
        <v>0</v>
      </c>
    </row>
    <row r="9" spans="1:12" ht="18" customHeight="1">
      <c r="A9" s="23" t="s">
        <v>4</v>
      </c>
      <c r="B9" s="10">
        <v>4</v>
      </c>
      <c r="C9" s="10">
        <v>0</v>
      </c>
      <c r="D9" s="10">
        <v>0</v>
      </c>
      <c r="E9" s="15">
        <f>33*M7</f>
        <v>49.17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1">
        <f t="shared" si="0"/>
        <v>49.17</v>
      </c>
    </row>
    <row r="10" spans="1:12" ht="36.75" customHeight="1">
      <c r="A10" s="23" t="s">
        <v>5</v>
      </c>
      <c r="B10" s="10">
        <v>5</v>
      </c>
      <c r="C10" s="10">
        <v>0</v>
      </c>
      <c r="D10" s="10">
        <v>0</v>
      </c>
      <c r="E10" s="15">
        <f>E7+E9</f>
        <v>244.36</v>
      </c>
      <c r="F10" s="15">
        <f>F7</f>
        <v>37878.7</v>
      </c>
      <c r="G10" s="15">
        <f>G6</f>
        <v>0</v>
      </c>
      <c r="H10" s="15">
        <v>0</v>
      </c>
      <c r="I10" s="15">
        <v>0</v>
      </c>
      <c r="J10" s="15">
        <f>J7</f>
        <v>2997.72771</v>
      </c>
      <c r="K10" s="15">
        <f>K6</f>
        <v>0</v>
      </c>
      <c r="L10" s="11">
        <f t="shared" si="0"/>
        <v>41120.78771</v>
      </c>
    </row>
    <row r="11" spans="1:12" ht="34.5" customHeight="1">
      <c r="A11" s="23" t="s">
        <v>6</v>
      </c>
      <c r="B11" s="10">
        <v>6</v>
      </c>
      <c r="C11" s="10">
        <v>0</v>
      </c>
      <c r="D11" s="10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1">
        <f t="shared" si="0"/>
        <v>0</v>
      </c>
    </row>
    <row r="12" spans="1:12" ht="35.25" customHeight="1">
      <c r="A12" s="23" t="s">
        <v>7</v>
      </c>
      <c r="B12" s="10">
        <v>7</v>
      </c>
      <c r="C12" s="10">
        <v>0</v>
      </c>
      <c r="D12" s="10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1">
        <f t="shared" si="0"/>
        <v>0</v>
      </c>
    </row>
    <row r="13" spans="1:12" ht="35.25" customHeight="1">
      <c r="A13" s="33" t="s">
        <v>8</v>
      </c>
      <c r="B13" s="34">
        <v>8</v>
      </c>
      <c r="C13" s="34">
        <v>0</v>
      </c>
      <c r="D13" s="34">
        <v>0</v>
      </c>
      <c r="E13" s="35">
        <v>0</v>
      </c>
      <c r="F13" s="35">
        <f>-10335*N7</f>
        <v>-11885.249999999998</v>
      </c>
      <c r="G13" s="35">
        <v>0</v>
      </c>
      <c r="H13" s="35">
        <v>0</v>
      </c>
      <c r="I13" s="35">
        <v>0</v>
      </c>
      <c r="J13" s="35">
        <f>J14+J15+J16</f>
        <v>-1.69125</v>
      </c>
      <c r="K13" s="35">
        <f>K14+K15+K16</f>
        <v>0</v>
      </c>
      <c r="L13" s="36">
        <f t="shared" si="0"/>
        <v>-11886.941249999998</v>
      </c>
    </row>
    <row r="14" spans="1:12" ht="26.25" customHeight="1">
      <c r="A14" s="23" t="s">
        <v>9</v>
      </c>
      <c r="B14" s="12" t="s">
        <v>31</v>
      </c>
      <c r="C14" s="12" t="s">
        <v>85</v>
      </c>
      <c r="D14" s="12" t="s">
        <v>85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1">
        <f t="shared" si="0"/>
        <v>0</v>
      </c>
    </row>
    <row r="15" spans="1:12" ht="15.75">
      <c r="A15" s="23" t="s">
        <v>10</v>
      </c>
      <c r="B15" s="12" t="s">
        <v>32</v>
      </c>
      <c r="C15" s="12" t="s">
        <v>85</v>
      </c>
      <c r="D15" s="12" t="s">
        <v>85</v>
      </c>
      <c r="E15" s="15">
        <v>0</v>
      </c>
      <c r="F15" s="15">
        <f>-10335*N7</f>
        <v>-11885.249999999998</v>
      </c>
      <c r="G15" s="15">
        <v>0</v>
      </c>
      <c r="H15" s="15">
        <v>0</v>
      </c>
      <c r="I15" s="15">
        <v>0</v>
      </c>
      <c r="J15" s="15">
        <f>-(8.45+5.3)*P7</f>
        <v>-1.69125</v>
      </c>
      <c r="K15" s="15">
        <v>0</v>
      </c>
      <c r="L15" s="11">
        <f t="shared" si="0"/>
        <v>-11886.941249999998</v>
      </c>
    </row>
    <row r="16" spans="1:12" ht="36" customHeight="1">
      <c r="A16" s="23" t="s">
        <v>11</v>
      </c>
      <c r="B16" s="12" t="s">
        <v>33</v>
      </c>
      <c r="C16" s="12" t="s">
        <v>85</v>
      </c>
      <c r="D16" s="12" t="s">
        <v>85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1">
        <f t="shared" si="0"/>
        <v>0</v>
      </c>
    </row>
    <row r="17" spans="1:12" ht="28.5" customHeight="1">
      <c r="A17" s="23" t="s">
        <v>12</v>
      </c>
      <c r="B17" s="12" t="s">
        <v>34</v>
      </c>
      <c r="C17" s="12" t="s">
        <v>85</v>
      </c>
      <c r="D17" s="12" t="s">
        <v>85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">
        <f t="shared" si="0"/>
        <v>0</v>
      </c>
    </row>
    <row r="18" spans="1:12" ht="24.75" customHeight="1">
      <c r="A18" s="23" t="s">
        <v>13</v>
      </c>
      <c r="B18" s="12" t="s">
        <v>35</v>
      </c>
      <c r="C18" s="12" t="s">
        <v>85</v>
      </c>
      <c r="D18" s="12" t="s">
        <v>85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1">
        <f t="shared" si="0"/>
        <v>0</v>
      </c>
    </row>
    <row r="19" spans="1:12" ht="28.5" customHeight="1">
      <c r="A19" s="23" t="s">
        <v>14</v>
      </c>
      <c r="B19" s="12" t="s">
        <v>36</v>
      </c>
      <c r="C19" s="12" t="s">
        <v>85</v>
      </c>
      <c r="D19" s="12" t="s">
        <v>85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">
        <f t="shared" si="0"/>
        <v>0</v>
      </c>
    </row>
    <row r="20" spans="1:12" ht="22.5" customHeight="1">
      <c r="A20" s="23" t="s">
        <v>15</v>
      </c>
      <c r="B20" s="12" t="s">
        <v>37</v>
      </c>
      <c r="C20" s="12" t="s">
        <v>85</v>
      </c>
      <c r="D20" s="12" t="s">
        <v>85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1">
        <f t="shared" si="0"/>
        <v>0</v>
      </c>
    </row>
    <row r="21" spans="1:12" ht="23.25" customHeight="1">
      <c r="A21" s="23" t="s">
        <v>16</v>
      </c>
      <c r="B21" s="12" t="s">
        <v>38</v>
      </c>
      <c r="C21" s="12" t="s">
        <v>85</v>
      </c>
      <c r="D21" s="12" t="s">
        <v>85</v>
      </c>
      <c r="E21" s="15">
        <v>0</v>
      </c>
      <c r="F21" s="15">
        <f>-369.22*N7</f>
        <v>-424.603</v>
      </c>
      <c r="G21" s="15">
        <v>0</v>
      </c>
      <c r="H21" s="15">
        <v>0</v>
      </c>
      <c r="I21" s="15">
        <v>0</v>
      </c>
      <c r="J21" s="15">
        <v>0</v>
      </c>
      <c r="K21" s="15">
        <f>(-2449.22-100-20.42-20417)*Q7</f>
        <v>-3287.0895199999995</v>
      </c>
      <c r="L21" s="11">
        <f t="shared" si="0"/>
        <v>-3711.6925199999996</v>
      </c>
    </row>
    <row r="22" spans="1:12" ht="23.25" customHeight="1">
      <c r="A22" s="23" t="s">
        <v>17</v>
      </c>
      <c r="B22" s="12" t="s">
        <v>39</v>
      </c>
      <c r="C22" s="12" t="s">
        <v>85</v>
      </c>
      <c r="D22" s="12" t="s">
        <v>85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-17770.39*P7</f>
        <v>-2185.75797</v>
      </c>
      <c r="K22" s="15">
        <f>(-6124.8-4350-36566.3)*Q7</f>
        <v>-6726.8773</v>
      </c>
      <c r="L22" s="11">
        <f t="shared" si="0"/>
        <v>-8912.63527</v>
      </c>
    </row>
    <row r="23" spans="1:12" ht="34.5" customHeight="1">
      <c r="A23" s="25" t="s">
        <v>18</v>
      </c>
      <c r="B23" s="26" t="s">
        <v>40</v>
      </c>
      <c r="C23" s="26" t="s">
        <v>85</v>
      </c>
      <c r="D23" s="26" t="s">
        <v>85</v>
      </c>
      <c r="E23" s="13">
        <f>E10</f>
        <v>244.36</v>
      </c>
      <c r="F23" s="13">
        <f>F10+F21+F13</f>
        <v>25568.846999999994</v>
      </c>
      <c r="G23" s="13">
        <f>192*O7</f>
        <v>51.072</v>
      </c>
      <c r="H23" s="13">
        <v>0</v>
      </c>
      <c r="I23" s="13">
        <v>0</v>
      </c>
      <c r="J23" s="13">
        <f>J10+J22+J13</f>
        <v>810.27849</v>
      </c>
      <c r="K23" s="13">
        <f>K10+K21+K22</f>
        <v>-10013.96682</v>
      </c>
      <c r="L23" s="13">
        <f t="shared" si="0"/>
        <v>16660.590669999998</v>
      </c>
    </row>
    <row r="24" spans="1:12" ht="33" customHeight="1">
      <c r="A24" s="23" t="s">
        <v>19</v>
      </c>
      <c r="B24" s="12" t="s">
        <v>41</v>
      </c>
      <c r="C24" s="12" t="s">
        <v>85</v>
      </c>
      <c r="D24" s="12" t="s">
        <v>85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1">
        <f t="shared" si="0"/>
        <v>0</v>
      </c>
    </row>
    <row r="25" spans="1:13" ht="22.5" customHeight="1">
      <c r="A25" s="23" t="s">
        <v>20</v>
      </c>
      <c r="B25" s="12" t="s">
        <v>42</v>
      </c>
      <c r="C25" s="12" t="s">
        <v>85</v>
      </c>
      <c r="D25" s="12" t="s">
        <v>85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>J26+J27+J28+J29+J30+J31</f>
        <v>3836.61354</v>
      </c>
      <c r="K25" s="15">
        <v>0</v>
      </c>
      <c r="L25" s="11">
        <f t="shared" si="0"/>
        <v>3836.61354</v>
      </c>
      <c r="M25" s="3"/>
    </row>
    <row r="26" spans="1:12" ht="21.75" customHeight="1">
      <c r="A26" s="23" t="s">
        <v>53</v>
      </c>
      <c r="B26" s="12" t="s">
        <v>43</v>
      </c>
      <c r="C26" s="12" t="s">
        <v>85</v>
      </c>
      <c r="D26" s="12" t="s">
        <v>85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>(4511.8+5.3+8.4)*P7</f>
        <v>556.6365</v>
      </c>
      <c r="K26" s="15">
        <v>0</v>
      </c>
      <c r="L26" s="11">
        <f t="shared" si="0"/>
        <v>556.6365</v>
      </c>
    </row>
    <row r="27" spans="1:12" ht="24" customHeight="1">
      <c r="A27" s="23" t="s">
        <v>62</v>
      </c>
      <c r="B27" s="12" t="s">
        <v>63</v>
      </c>
      <c r="C27" s="12" t="s">
        <v>85</v>
      </c>
      <c r="D27" s="12" t="s">
        <v>85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>6569.8*P7</f>
        <v>808.0854</v>
      </c>
      <c r="K27" s="15">
        <v>0</v>
      </c>
      <c r="L27" s="11">
        <f t="shared" si="0"/>
        <v>808.0854</v>
      </c>
    </row>
    <row r="28" spans="1:14" ht="17.25" customHeight="1">
      <c r="A28" s="23" t="s">
        <v>64</v>
      </c>
      <c r="B28" s="12" t="s">
        <v>65</v>
      </c>
      <c r="C28" s="12" t="s">
        <v>85</v>
      </c>
      <c r="D28" s="12" t="s">
        <v>85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982.2*P7</f>
        <v>120.81060000000001</v>
      </c>
      <c r="K28" s="15">
        <v>0</v>
      </c>
      <c r="L28" s="11">
        <f t="shared" si="0"/>
        <v>120.81060000000001</v>
      </c>
      <c r="N28" s="3"/>
    </row>
    <row r="29" spans="1:12" ht="23.25" customHeight="1">
      <c r="A29" s="23" t="s">
        <v>66</v>
      </c>
      <c r="B29" s="12" t="s">
        <v>67</v>
      </c>
      <c r="C29" s="12" t="s">
        <v>85</v>
      </c>
      <c r="D29" s="12" t="s">
        <v>85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1650.5*P7</f>
        <v>203.01149999999998</v>
      </c>
      <c r="K29" s="15">
        <v>0</v>
      </c>
      <c r="L29" s="11">
        <f t="shared" si="0"/>
        <v>203.01149999999998</v>
      </c>
    </row>
    <row r="30" spans="1:12" ht="22.5" customHeight="1">
      <c r="A30" s="23" t="s">
        <v>68</v>
      </c>
      <c r="B30" s="12" t="s">
        <v>69</v>
      </c>
      <c r="C30" s="12" t="s">
        <v>85</v>
      </c>
      <c r="D30" s="12" t="s">
        <v>85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196*P7</f>
        <v>24.108</v>
      </c>
      <c r="K30" s="15">
        <v>0</v>
      </c>
      <c r="L30" s="11">
        <f t="shared" si="0"/>
        <v>24.108</v>
      </c>
    </row>
    <row r="31" spans="1:12" ht="22.5" customHeight="1">
      <c r="A31" s="23" t="s">
        <v>21</v>
      </c>
      <c r="B31" s="12" t="s">
        <v>71</v>
      </c>
      <c r="C31" s="12" t="s">
        <v>85</v>
      </c>
      <c r="D31" s="12" t="s">
        <v>85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17267.98*P7</f>
        <v>2123.96154</v>
      </c>
      <c r="K31" s="15">
        <v>0</v>
      </c>
      <c r="L31" s="11">
        <f t="shared" si="0"/>
        <v>2123.96154</v>
      </c>
    </row>
    <row r="32" spans="1:12" ht="15.75">
      <c r="A32" s="23" t="s">
        <v>22</v>
      </c>
      <c r="B32" s="12" t="s">
        <v>44</v>
      </c>
      <c r="C32" s="12" t="s">
        <v>85</v>
      </c>
      <c r="D32" s="12" t="s">
        <v>85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1">
        <f t="shared" si="0"/>
        <v>0</v>
      </c>
    </row>
    <row r="33" spans="1:14" ht="21" customHeight="1">
      <c r="A33" s="23" t="s">
        <v>23</v>
      </c>
      <c r="B33" s="12" t="s">
        <v>45</v>
      </c>
      <c r="C33" s="12" t="s">
        <v>85</v>
      </c>
      <c r="D33" s="12" t="s">
        <v>85</v>
      </c>
      <c r="E33" s="15">
        <f>E36</f>
        <v>244.36</v>
      </c>
      <c r="F33" s="15">
        <f>F34+F35+F36+F37</f>
        <v>33.5685</v>
      </c>
      <c r="G33" s="15">
        <v>0</v>
      </c>
      <c r="H33" s="15">
        <v>0</v>
      </c>
      <c r="I33" s="15">
        <v>0</v>
      </c>
      <c r="J33" s="15">
        <f>J34+J35+J36+J37</f>
        <v>0.64575</v>
      </c>
      <c r="K33" s="15">
        <f>K34+K35+K36+K37</f>
        <v>19.488039999999998</v>
      </c>
      <c r="L33" s="11">
        <f t="shared" si="0"/>
        <v>298.06229</v>
      </c>
      <c r="N33" s="3"/>
    </row>
    <row r="34" spans="1:12" ht="21" customHeight="1">
      <c r="A34" s="23" t="s">
        <v>24</v>
      </c>
      <c r="B34" s="12" t="s">
        <v>46</v>
      </c>
      <c r="C34" s="12" t="s">
        <v>85</v>
      </c>
      <c r="D34" s="12" t="s">
        <v>85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1">
        <f t="shared" si="0"/>
        <v>0</v>
      </c>
    </row>
    <row r="35" spans="1:12" ht="23.25" customHeight="1">
      <c r="A35" s="23" t="s">
        <v>25</v>
      </c>
      <c r="B35" s="12" t="s">
        <v>47</v>
      </c>
      <c r="C35" s="12" t="s">
        <v>85</v>
      </c>
      <c r="D35" s="12" t="s">
        <v>85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f>P7*3.42</f>
        <v>0.42066</v>
      </c>
      <c r="K35" s="15">
        <v>0</v>
      </c>
      <c r="L35" s="11">
        <f t="shared" si="0"/>
        <v>0.42066</v>
      </c>
    </row>
    <row r="36" spans="1:12" ht="20.25" customHeight="1">
      <c r="A36" s="23" t="s">
        <v>26</v>
      </c>
      <c r="B36" s="12" t="s">
        <v>48</v>
      </c>
      <c r="C36" s="12" t="s">
        <v>85</v>
      </c>
      <c r="D36" s="12" t="s">
        <v>85</v>
      </c>
      <c r="E36" s="15">
        <f>E23</f>
        <v>244.36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1">
        <f t="shared" si="0"/>
        <v>244.36</v>
      </c>
    </row>
    <row r="37" spans="1:12" ht="15.75">
      <c r="A37" s="23" t="s">
        <v>27</v>
      </c>
      <c r="B37" s="12" t="s">
        <v>49</v>
      </c>
      <c r="C37" s="12" t="s">
        <v>85</v>
      </c>
      <c r="D37" s="12" t="s">
        <v>85</v>
      </c>
      <c r="E37" s="15">
        <v>0</v>
      </c>
      <c r="F37" s="15">
        <f>29.19*N7</f>
        <v>33.5685</v>
      </c>
      <c r="G37" s="15">
        <v>0</v>
      </c>
      <c r="H37" s="15">
        <v>0</v>
      </c>
      <c r="I37" s="15">
        <v>0</v>
      </c>
      <c r="J37" s="15">
        <f>1.83*P7</f>
        <v>0.22509</v>
      </c>
      <c r="K37" s="15">
        <f>(136+0.28)*Q7</f>
        <v>19.488039999999998</v>
      </c>
      <c r="L37" s="11">
        <f t="shared" si="0"/>
        <v>53.28163</v>
      </c>
    </row>
    <row r="38" spans="1:12" ht="15.75">
      <c r="A38" s="23" t="s">
        <v>28</v>
      </c>
      <c r="B38" s="12" t="s">
        <v>50</v>
      </c>
      <c r="C38" s="12" t="s">
        <v>85</v>
      </c>
      <c r="D38" s="12" t="s">
        <v>85</v>
      </c>
      <c r="E38" s="15">
        <v>0</v>
      </c>
      <c r="F38" s="15">
        <v>24642.29</v>
      </c>
      <c r="G38" s="15">
        <v>0</v>
      </c>
      <c r="H38" s="15">
        <v>0</v>
      </c>
      <c r="I38" s="15">
        <v>0</v>
      </c>
      <c r="J38" s="15">
        <v>1207.04</v>
      </c>
      <c r="K38" s="15">
        <f>(33130.26+76054)*Q7</f>
        <v>15613.34918</v>
      </c>
      <c r="L38" s="11">
        <f t="shared" si="0"/>
        <v>41462.67918</v>
      </c>
    </row>
    <row r="39" spans="1:12" ht="15.75">
      <c r="A39" s="23" t="s">
        <v>29</v>
      </c>
      <c r="B39" s="12" t="s">
        <v>51</v>
      </c>
      <c r="C39" s="12" t="s">
        <v>85</v>
      </c>
      <c r="D39" s="12" t="s">
        <v>85</v>
      </c>
      <c r="E39" s="15">
        <v>0</v>
      </c>
      <c r="F39" s="15">
        <f>(4971.3+254.21)*N7</f>
        <v>6009.336499999999</v>
      </c>
      <c r="G39" s="15">
        <f>192*O7</f>
        <v>51.072</v>
      </c>
      <c r="H39" s="15">
        <v>0</v>
      </c>
      <c r="I39" s="15">
        <v>0</v>
      </c>
      <c r="J39" s="15">
        <f>25565.6*P7</f>
        <v>3144.5687999999996</v>
      </c>
      <c r="K39" s="15">
        <f>(32976.5+1185+62007)*Q7</f>
        <v>13752.0955</v>
      </c>
      <c r="L39" s="11">
        <f t="shared" si="0"/>
        <v>22957.072799999998</v>
      </c>
    </row>
    <row r="40" spans="1:12" ht="64.5" customHeight="1">
      <c r="A40" s="23" t="s">
        <v>30</v>
      </c>
      <c r="B40" s="12" t="s">
        <v>52</v>
      </c>
      <c r="C40" s="12" t="s">
        <v>85</v>
      </c>
      <c r="D40" s="12" t="s">
        <v>85</v>
      </c>
      <c r="E40" s="18">
        <v>0</v>
      </c>
      <c r="F40" s="18">
        <f>(142+9235.4)*N7</f>
        <v>10784.009999999998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1">
        <f t="shared" si="0"/>
        <v>10784.009999999998</v>
      </c>
    </row>
  </sheetData>
  <mergeCells count="3">
    <mergeCell ref="A2:L2"/>
    <mergeCell ref="K3:L3"/>
    <mergeCell ref="J1:L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 topLeftCell="A1">
      <selection activeCell="H1" sqref="H1"/>
    </sheetView>
  </sheetViews>
  <sheetFormatPr defaultColWidth="9.140625" defaultRowHeight="15"/>
  <cols>
    <col min="1" max="1" width="26.28125" style="0" customWidth="1"/>
    <col min="3" max="3" width="7.00390625" style="0" customWidth="1"/>
    <col min="4" max="4" width="8.00390625" style="0" customWidth="1"/>
    <col min="5" max="6" width="10.421875" style="0" customWidth="1"/>
    <col min="7" max="7" width="9.421875" style="0" customWidth="1"/>
    <col min="8" max="8" width="9.7109375" style="0" customWidth="1"/>
    <col min="9" max="9" width="10.421875" style="0" customWidth="1"/>
    <col min="10" max="10" width="11.8515625" style="0" bestFit="1" customWidth="1"/>
    <col min="11" max="11" width="12.00390625" style="0" customWidth="1"/>
    <col min="14" max="14" width="9.57421875" style="0" bestFit="1" customWidth="1"/>
    <col min="15" max="15" width="11.00390625" style="0" customWidth="1"/>
    <col min="16" max="16" width="9.57421875" style="0" bestFit="1" customWidth="1"/>
  </cols>
  <sheetData>
    <row r="1" spans="10:11" ht="100.5" customHeight="1">
      <c r="J1" s="41" t="s">
        <v>92</v>
      </c>
      <c r="K1" s="41"/>
    </row>
    <row r="2" spans="1:11" ht="33.75" customHeight="1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63" customHeight="1">
      <c r="A4" s="6" t="s">
        <v>0</v>
      </c>
      <c r="B4" s="2" t="s">
        <v>86</v>
      </c>
      <c r="C4" s="2" t="s">
        <v>80</v>
      </c>
      <c r="D4" s="2" t="s">
        <v>81</v>
      </c>
      <c r="E4" s="1" t="s">
        <v>56</v>
      </c>
      <c r="F4" s="1" t="s">
        <v>58</v>
      </c>
      <c r="G4" s="1" t="s">
        <v>70</v>
      </c>
      <c r="H4" s="1" t="s">
        <v>82</v>
      </c>
      <c r="I4" s="1" t="s">
        <v>83</v>
      </c>
      <c r="J4" s="1" t="s">
        <v>59</v>
      </c>
      <c r="K4" s="1" t="s">
        <v>53</v>
      </c>
    </row>
    <row r="5" spans="1:11" ht="17.25" customHeight="1">
      <c r="A5" s="6"/>
      <c r="B5" s="6"/>
      <c r="C5" s="6">
        <v>1</v>
      </c>
      <c r="D5" s="6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</row>
    <row r="6" spans="1:11" ht="22.5" customHeight="1">
      <c r="A6" s="22" t="s">
        <v>54</v>
      </c>
      <c r="B6" s="20"/>
      <c r="C6" s="10"/>
      <c r="D6" s="20"/>
      <c r="E6" s="21" t="s">
        <v>57</v>
      </c>
      <c r="F6" s="21" t="s">
        <v>60</v>
      </c>
      <c r="G6" s="21" t="s">
        <v>61</v>
      </c>
      <c r="H6" s="21"/>
      <c r="I6" s="21"/>
      <c r="J6" s="21" t="s">
        <v>87</v>
      </c>
      <c r="K6" s="21" t="s">
        <v>55</v>
      </c>
    </row>
    <row r="7" spans="1:11" ht="36.75" customHeight="1">
      <c r="A7" s="23" t="s">
        <v>1</v>
      </c>
      <c r="B7" s="10">
        <v>1</v>
      </c>
      <c r="C7" s="10">
        <v>0</v>
      </c>
      <c r="D7" s="10">
        <v>0</v>
      </c>
      <c r="E7" s="15">
        <v>0</v>
      </c>
      <c r="F7" s="15">
        <v>0</v>
      </c>
      <c r="G7" s="15">
        <v>0</v>
      </c>
      <c r="H7" s="10">
        <v>0</v>
      </c>
      <c r="I7" s="10">
        <v>0</v>
      </c>
      <c r="J7" s="15">
        <v>0</v>
      </c>
      <c r="K7" s="15">
        <v>0</v>
      </c>
    </row>
    <row r="8" spans="1:11" ht="15.75">
      <c r="A8" s="23" t="s">
        <v>2</v>
      </c>
      <c r="B8" s="10">
        <v>2</v>
      </c>
      <c r="C8" s="10">
        <v>0</v>
      </c>
      <c r="D8" s="10">
        <v>0</v>
      </c>
      <c r="E8" s="15">
        <v>131</v>
      </c>
      <c r="F8" s="15">
        <v>32938</v>
      </c>
      <c r="G8" s="15">
        <v>0</v>
      </c>
      <c r="H8" s="10">
        <v>0</v>
      </c>
      <c r="I8" s="10">
        <v>0</v>
      </c>
      <c r="J8" s="15">
        <v>24371.77</v>
      </c>
      <c r="K8" s="15">
        <v>80036.8</v>
      </c>
    </row>
    <row r="9" spans="1:11" ht="15.75">
      <c r="A9" s="23" t="s">
        <v>3</v>
      </c>
      <c r="B9" s="10">
        <v>3</v>
      </c>
      <c r="C9" s="10">
        <v>0</v>
      </c>
      <c r="D9" s="10">
        <v>0</v>
      </c>
      <c r="E9" s="15">
        <v>0</v>
      </c>
      <c r="F9" s="15">
        <v>0</v>
      </c>
      <c r="G9" s="15">
        <v>0</v>
      </c>
      <c r="H9" s="10">
        <v>0</v>
      </c>
      <c r="I9" s="10">
        <v>0</v>
      </c>
      <c r="J9" s="15">
        <v>0</v>
      </c>
      <c r="K9" s="15">
        <v>0</v>
      </c>
    </row>
    <row r="10" spans="1:11" ht="19.5" customHeight="1">
      <c r="A10" s="23" t="s">
        <v>4</v>
      </c>
      <c r="B10" s="10">
        <v>4</v>
      </c>
      <c r="C10" s="10">
        <v>0</v>
      </c>
      <c r="D10" s="10">
        <v>0</v>
      </c>
      <c r="E10" s="15">
        <v>10</v>
      </c>
      <c r="F10" s="15">
        <v>0</v>
      </c>
      <c r="G10" s="15">
        <v>0</v>
      </c>
      <c r="H10" s="10">
        <v>0</v>
      </c>
      <c r="I10" s="10">
        <v>0</v>
      </c>
      <c r="J10" s="15">
        <v>0</v>
      </c>
      <c r="K10" s="15">
        <v>0</v>
      </c>
    </row>
    <row r="11" spans="1:11" ht="32.25" customHeight="1">
      <c r="A11" s="24" t="s">
        <v>5</v>
      </c>
      <c r="B11" s="14">
        <v>5</v>
      </c>
      <c r="C11" s="14">
        <v>0</v>
      </c>
      <c r="D11" s="14">
        <v>0</v>
      </c>
      <c r="E11" s="17">
        <f>E8+E10</f>
        <v>141</v>
      </c>
      <c r="F11" s="17">
        <f>F8</f>
        <v>32938</v>
      </c>
      <c r="G11" s="17">
        <f>G7</f>
        <v>0</v>
      </c>
      <c r="H11" s="14">
        <v>0</v>
      </c>
      <c r="I11" s="14">
        <v>0</v>
      </c>
      <c r="J11" s="17">
        <f>J8</f>
        <v>24371.77</v>
      </c>
      <c r="K11" s="17">
        <f>K7</f>
        <v>0</v>
      </c>
    </row>
    <row r="12" spans="1:11" ht="33.75" customHeight="1">
      <c r="A12" s="23" t="s">
        <v>6</v>
      </c>
      <c r="B12" s="10">
        <v>6</v>
      </c>
      <c r="C12" s="10">
        <v>0</v>
      </c>
      <c r="D12" s="10">
        <v>0</v>
      </c>
      <c r="E12" s="15">
        <v>18</v>
      </c>
      <c r="F12" s="15">
        <v>0</v>
      </c>
      <c r="G12" s="15">
        <v>0</v>
      </c>
      <c r="H12" s="10">
        <v>0</v>
      </c>
      <c r="I12" s="10">
        <v>0</v>
      </c>
      <c r="J12" s="15">
        <v>0</v>
      </c>
      <c r="K12" s="15">
        <v>0</v>
      </c>
    </row>
    <row r="13" spans="1:11" ht="33" customHeight="1">
      <c r="A13" s="23" t="s">
        <v>7</v>
      </c>
      <c r="B13" s="10">
        <v>7</v>
      </c>
      <c r="C13" s="10">
        <v>0</v>
      </c>
      <c r="D13" s="10">
        <v>0</v>
      </c>
      <c r="E13" s="15">
        <v>0</v>
      </c>
      <c r="F13" s="15">
        <v>0</v>
      </c>
      <c r="G13" s="15">
        <v>0</v>
      </c>
      <c r="H13" s="10">
        <v>0</v>
      </c>
      <c r="I13" s="10">
        <v>0</v>
      </c>
      <c r="J13" s="15">
        <v>0</v>
      </c>
      <c r="K13" s="15">
        <v>0</v>
      </c>
    </row>
    <row r="14" spans="1:11" ht="32.25" customHeight="1">
      <c r="A14" s="23" t="s">
        <v>8</v>
      </c>
      <c r="B14" s="10">
        <v>8</v>
      </c>
      <c r="C14" s="12" t="s">
        <v>85</v>
      </c>
      <c r="D14" s="10">
        <v>0</v>
      </c>
      <c r="E14" s="15">
        <v>0</v>
      </c>
      <c r="F14" s="11">
        <v>-10335</v>
      </c>
      <c r="G14" s="11">
        <v>0</v>
      </c>
      <c r="H14" s="10">
        <v>0</v>
      </c>
      <c r="I14" s="10">
        <v>0</v>
      </c>
      <c r="J14" s="11">
        <f>J15+J16+J17</f>
        <v>-13.75</v>
      </c>
      <c r="K14" s="11">
        <f>K15+K16+K17</f>
        <v>149.09</v>
      </c>
    </row>
    <row r="15" spans="1:11" ht="17.25" customHeight="1">
      <c r="A15" s="23" t="s">
        <v>9</v>
      </c>
      <c r="B15" s="12" t="s">
        <v>31</v>
      </c>
      <c r="C15" s="12" t="s">
        <v>85</v>
      </c>
      <c r="D15" s="12" t="s">
        <v>85</v>
      </c>
      <c r="E15" s="15">
        <v>0</v>
      </c>
      <c r="F15" s="15">
        <v>0</v>
      </c>
      <c r="G15" s="15">
        <v>0</v>
      </c>
      <c r="H15" s="12" t="s">
        <v>85</v>
      </c>
      <c r="I15" s="12" t="s">
        <v>85</v>
      </c>
      <c r="J15" s="15">
        <v>0</v>
      </c>
      <c r="K15" s="15">
        <v>0</v>
      </c>
    </row>
    <row r="16" spans="1:11" ht="15.75">
      <c r="A16" s="23" t="s">
        <v>10</v>
      </c>
      <c r="B16" s="12" t="s">
        <v>32</v>
      </c>
      <c r="C16" s="12" t="s">
        <v>85</v>
      </c>
      <c r="D16" s="12" t="s">
        <v>85</v>
      </c>
      <c r="E16" s="15">
        <v>0</v>
      </c>
      <c r="F16" s="15">
        <v>-10335</v>
      </c>
      <c r="G16" s="15">
        <v>0</v>
      </c>
      <c r="H16" s="12" t="s">
        <v>85</v>
      </c>
      <c r="I16" s="12" t="s">
        <v>85</v>
      </c>
      <c r="J16" s="15">
        <f>-8.45-5.3</f>
        <v>-13.75</v>
      </c>
      <c r="K16" s="15">
        <v>149.09</v>
      </c>
    </row>
    <row r="17" spans="1:11" ht="47.25" customHeight="1">
      <c r="A17" s="23" t="s">
        <v>11</v>
      </c>
      <c r="B17" s="12" t="s">
        <v>33</v>
      </c>
      <c r="C17" s="12" t="s">
        <v>85</v>
      </c>
      <c r="D17" s="12" t="s">
        <v>85</v>
      </c>
      <c r="E17" s="15">
        <v>0</v>
      </c>
      <c r="F17" s="15">
        <v>0</v>
      </c>
      <c r="G17" s="15">
        <v>0</v>
      </c>
      <c r="H17" s="12" t="s">
        <v>85</v>
      </c>
      <c r="I17" s="12" t="s">
        <v>85</v>
      </c>
      <c r="J17" s="15">
        <v>0</v>
      </c>
      <c r="K17" s="15">
        <v>0</v>
      </c>
    </row>
    <row r="18" spans="1:11" ht="20.25" customHeight="1">
      <c r="A18" s="23" t="s">
        <v>12</v>
      </c>
      <c r="B18" s="12" t="s">
        <v>34</v>
      </c>
      <c r="C18" s="12" t="s">
        <v>85</v>
      </c>
      <c r="D18" s="12" t="s">
        <v>85</v>
      </c>
      <c r="E18" s="15">
        <v>0</v>
      </c>
      <c r="F18" s="15">
        <v>0</v>
      </c>
      <c r="G18" s="15">
        <v>0</v>
      </c>
      <c r="H18" s="12" t="s">
        <v>85</v>
      </c>
      <c r="I18" s="12" t="s">
        <v>85</v>
      </c>
      <c r="J18" s="15">
        <v>0</v>
      </c>
      <c r="K18" s="15">
        <v>0</v>
      </c>
    </row>
    <row r="19" spans="1:11" ht="17.25" customHeight="1">
      <c r="A19" s="23" t="s">
        <v>13</v>
      </c>
      <c r="B19" s="12" t="s">
        <v>35</v>
      </c>
      <c r="C19" s="12" t="s">
        <v>85</v>
      </c>
      <c r="D19" s="12" t="s">
        <v>85</v>
      </c>
      <c r="E19" s="15">
        <v>0</v>
      </c>
      <c r="F19" s="15">
        <v>0</v>
      </c>
      <c r="G19" s="15">
        <v>0</v>
      </c>
      <c r="H19" s="12" t="s">
        <v>85</v>
      </c>
      <c r="I19" s="12" t="s">
        <v>85</v>
      </c>
      <c r="J19" s="15">
        <v>0</v>
      </c>
      <c r="K19" s="15">
        <v>0</v>
      </c>
    </row>
    <row r="20" spans="1:11" ht="15.75" customHeight="1">
      <c r="A20" s="23" t="s">
        <v>14</v>
      </c>
      <c r="B20" s="12" t="s">
        <v>36</v>
      </c>
      <c r="C20" s="12" t="s">
        <v>85</v>
      </c>
      <c r="D20" s="12" t="s">
        <v>85</v>
      </c>
      <c r="E20" s="15">
        <v>0</v>
      </c>
      <c r="F20" s="15">
        <v>0</v>
      </c>
      <c r="G20" s="15">
        <v>0</v>
      </c>
      <c r="H20" s="12" t="s">
        <v>85</v>
      </c>
      <c r="I20" s="12" t="s">
        <v>85</v>
      </c>
      <c r="J20" s="15">
        <v>0</v>
      </c>
      <c r="K20" s="15">
        <v>0</v>
      </c>
    </row>
    <row r="21" spans="1:11" ht="15.75" customHeight="1">
      <c r="A21" s="23" t="s">
        <v>15</v>
      </c>
      <c r="B21" s="12" t="s">
        <v>37</v>
      </c>
      <c r="C21" s="12" t="s">
        <v>85</v>
      </c>
      <c r="D21" s="12" t="s">
        <v>85</v>
      </c>
      <c r="E21" s="15">
        <v>0</v>
      </c>
      <c r="F21" s="15">
        <v>0</v>
      </c>
      <c r="G21" s="15">
        <v>0</v>
      </c>
      <c r="H21" s="12" t="s">
        <v>85</v>
      </c>
      <c r="I21" s="12" t="s">
        <v>85</v>
      </c>
      <c r="J21" s="15">
        <v>0</v>
      </c>
      <c r="K21" s="15">
        <v>0</v>
      </c>
    </row>
    <row r="22" spans="1:11" ht="18.75" customHeight="1">
      <c r="A22" s="23" t="s">
        <v>16</v>
      </c>
      <c r="B22" s="12" t="s">
        <v>38</v>
      </c>
      <c r="C22" s="12" t="s">
        <v>85</v>
      </c>
      <c r="D22" s="12" t="s">
        <v>85</v>
      </c>
      <c r="E22" s="15">
        <v>0</v>
      </c>
      <c r="F22" s="15">
        <v>-369.22</v>
      </c>
      <c r="G22" s="15">
        <v>0</v>
      </c>
      <c r="H22" s="12" t="s">
        <v>85</v>
      </c>
      <c r="I22" s="12" t="s">
        <v>85</v>
      </c>
      <c r="J22" s="15">
        <v>9.33</v>
      </c>
      <c r="K22" s="15">
        <f>-2449.22-100-20.42-20417</f>
        <v>-22986.64</v>
      </c>
    </row>
    <row r="23" spans="1:11" ht="15" customHeight="1">
      <c r="A23" s="23" t="s">
        <v>17</v>
      </c>
      <c r="B23" s="12" t="s">
        <v>39</v>
      </c>
      <c r="C23" s="12" t="s">
        <v>85</v>
      </c>
      <c r="D23" s="12" t="s">
        <v>85</v>
      </c>
      <c r="E23" s="15">
        <v>0</v>
      </c>
      <c r="F23" s="15">
        <v>0</v>
      </c>
      <c r="G23" s="15">
        <v>0</v>
      </c>
      <c r="H23" s="12" t="s">
        <v>85</v>
      </c>
      <c r="I23" s="12" t="s">
        <v>85</v>
      </c>
      <c r="J23" s="15">
        <v>-17770.39</v>
      </c>
      <c r="K23" s="15">
        <f>-6124.8-4350-36566.3</f>
        <v>-47041.100000000006</v>
      </c>
    </row>
    <row r="24" spans="1:11" ht="35.25" customHeight="1">
      <c r="A24" s="24" t="s">
        <v>18</v>
      </c>
      <c r="B24" s="5" t="s">
        <v>40</v>
      </c>
      <c r="C24" s="5" t="s">
        <v>85</v>
      </c>
      <c r="D24" s="5" t="s">
        <v>85</v>
      </c>
      <c r="E24" s="13">
        <f>E11</f>
        <v>141</v>
      </c>
      <c r="F24" s="13">
        <f>F11+F22+F14</f>
        <v>22233.78</v>
      </c>
      <c r="G24" s="13">
        <v>192</v>
      </c>
      <c r="H24" s="5" t="s">
        <v>85</v>
      </c>
      <c r="I24" s="5" t="s">
        <v>85</v>
      </c>
      <c r="J24" s="13">
        <f>J11+J23+J14</f>
        <v>6587.630000000001</v>
      </c>
      <c r="K24" s="13">
        <f>K11+K22+K23</f>
        <v>-70027.74</v>
      </c>
    </row>
    <row r="25" spans="1:14" ht="45.75" customHeight="1">
      <c r="A25" s="23" t="s">
        <v>19</v>
      </c>
      <c r="B25" s="12" t="s">
        <v>41</v>
      </c>
      <c r="C25" s="12" t="s">
        <v>85</v>
      </c>
      <c r="D25" s="12" t="s">
        <v>85</v>
      </c>
      <c r="E25" s="15">
        <v>0</v>
      </c>
      <c r="F25" s="15">
        <v>0</v>
      </c>
      <c r="G25" s="15">
        <v>0</v>
      </c>
      <c r="H25" s="12" t="s">
        <v>85</v>
      </c>
      <c r="I25" s="12" t="s">
        <v>85</v>
      </c>
      <c r="J25" s="15">
        <v>0</v>
      </c>
      <c r="K25" s="15">
        <v>0</v>
      </c>
      <c r="N25" s="3"/>
    </row>
    <row r="26" spans="1:14" ht="20.25" customHeight="1">
      <c r="A26" s="23" t="s">
        <v>20</v>
      </c>
      <c r="B26" s="12" t="s">
        <v>42</v>
      </c>
      <c r="C26" s="12" t="s">
        <v>85</v>
      </c>
      <c r="D26" s="12" t="s">
        <v>85</v>
      </c>
      <c r="E26" s="15">
        <v>0</v>
      </c>
      <c r="F26" s="15">
        <v>0</v>
      </c>
      <c r="G26" s="15">
        <v>0</v>
      </c>
      <c r="H26" s="12" t="s">
        <v>85</v>
      </c>
      <c r="I26" s="12" t="s">
        <v>85</v>
      </c>
      <c r="J26" s="15">
        <f>J27+J28+J29+J30+J31+J32</f>
        <v>31191.98</v>
      </c>
      <c r="K26" s="15">
        <v>0</v>
      </c>
      <c r="N26" s="3"/>
    </row>
    <row r="27" spans="1:11" ht="18" customHeight="1">
      <c r="A27" s="23" t="s">
        <v>53</v>
      </c>
      <c r="B27" s="12" t="s">
        <v>43</v>
      </c>
      <c r="C27" s="12" t="s">
        <v>85</v>
      </c>
      <c r="D27" s="12" t="s">
        <v>85</v>
      </c>
      <c r="E27" s="15">
        <v>0</v>
      </c>
      <c r="F27" s="15">
        <v>0</v>
      </c>
      <c r="G27" s="15">
        <v>0</v>
      </c>
      <c r="H27" s="12" t="s">
        <v>85</v>
      </c>
      <c r="I27" s="27" t="s">
        <v>85</v>
      </c>
      <c r="J27" s="28">
        <f>4511.8+5.3+8.4</f>
        <v>4525.5</v>
      </c>
      <c r="K27" s="28">
        <v>0</v>
      </c>
    </row>
    <row r="28" spans="1:11" ht="31.5">
      <c r="A28" s="23" t="s">
        <v>62</v>
      </c>
      <c r="B28" s="12" t="s">
        <v>63</v>
      </c>
      <c r="C28" s="12" t="s">
        <v>85</v>
      </c>
      <c r="D28" s="12" t="s">
        <v>85</v>
      </c>
      <c r="E28" s="15">
        <v>0</v>
      </c>
      <c r="F28" s="15">
        <v>0</v>
      </c>
      <c r="G28" s="15">
        <v>0</v>
      </c>
      <c r="H28" s="12" t="s">
        <v>85</v>
      </c>
      <c r="I28" s="27" t="s">
        <v>85</v>
      </c>
      <c r="J28" s="28">
        <v>6569.8</v>
      </c>
      <c r="K28" s="28">
        <v>0</v>
      </c>
    </row>
    <row r="29" spans="1:11" ht="31.5">
      <c r="A29" s="23" t="s">
        <v>64</v>
      </c>
      <c r="B29" s="12" t="s">
        <v>65</v>
      </c>
      <c r="C29" s="12" t="s">
        <v>85</v>
      </c>
      <c r="D29" s="12" t="s">
        <v>85</v>
      </c>
      <c r="E29" s="15">
        <v>0</v>
      </c>
      <c r="F29" s="15">
        <v>0</v>
      </c>
      <c r="G29" s="15">
        <v>0</v>
      </c>
      <c r="H29" s="12" t="s">
        <v>85</v>
      </c>
      <c r="I29" s="12" t="s">
        <v>85</v>
      </c>
      <c r="J29" s="15">
        <v>982.2</v>
      </c>
      <c r="K29" s="15">
        <v>0</v>
      </c>
    </row>
    <row r="30" spans="1:11" ht="15.75">
      <c r="A30" s="23" t="s">
        <v>66</v>
      </c>
      <c r="B30" s="12" t="s">
        <v>67</v>
      </c>
      <c r="C30" s="12" t="s">
        <v>85</v>
      </c>
      <c r="D30" s="12" t="s">
        <v>85</v>
      </c>
      <c r="E30" s="15">
        <v>0</v>
      </c>
      <c r="F30" s="15">
        <v>0</v>
      </c>
      <c r="G30" s="15">
        <v>0</v>
      </c>
      <c r="H30" s="12" t="s">
        <v>85</v>
      </c>
      <c r="I30" s="12" t="s">
        <v>85</v>
      </c>
      <c r="J30" s="15">
        <v>1650.5</v>
      </c>
      <c r="K30" s="15">
        <v>0</v>
      </c>
    </row>
    <row r="31" spans="1:13" ht="15.75">
      <c r="A31" s="23" t="s">
        <v>68</v>
      </c>
      <c r="B31" s="12" t="s">
        <v>69</v>
      </c>
      <c r="C31" s="12" t="s">
        <v>85</v>
      </c>
      <c r="D31" s="12" t="s">
        <v>85</v>
      </c>
      <c r="E31" s="15">
        <v>0</v>
      </c>
      <c r="F31" s="15">
        <v>0</v>
      </c>
      <c r="G31" s="15">
        <v>0</v>
      </c>
      <c r="H31" s="12" t="s">
        <v>85</v>
      </c>
      <c r="I31" s="12" t="s">
        <v>85</v>
      </c>
      <c r="J31" s="15">
        <v>196</v>
      </c>
      <c r="K31" s="15">
        <v>0</v>
      </c>
      <c r="M31" s="3"/>
    </row>
    <row r="32" spans="1:11" ht="18" customHeight="1">
      <c r="A32" s="23" t="s">
        <v>21</v>
      </c>
      <c r="B32" s="12" t="s">
        <v>71</v>
      </c>
      <c r="C32" s="12" t="s">
        <v>85</v>
      </c>
      <c r="D32" s="12" t="s">
        <v>85</v>
      </c>
      <c r="E32" s="15">
        <v>0</v>
      </c>
      <c r="F32" s="15">
        <v>0</v>
      </c>
      <c r="G32" s="15">
        <v>0</v>
      </c>
      <c r="H32" s="12" t="s">
        <v>85</v>
      </c>
      <c r="I32" s="12" t="s">
        <v>85</v>
      </c>
      <c r="J32" s="15">
        <v>17267.98</v>
      </c>
      <c r="K32" s="15">
        <v>0</v>
      </c>
    </row>
    <row r="33" spans="1:14" ht="18.75" customHeight="1">
      <c r="A33" s="23" t="s">
        <v>22</v>
      </c>
      <c r="B33" s="12" t="s">
        <v>44</v>
      </c>
      <c r="C33" s="12" t="s">
        <v>85</v>
      </c>
      <c r="D33" s="12" t="s">
        <v>85</v>
      </c>
      <c r="E33" s="15">
        <v>0</v>
      </c>
      <c r="F33" s="15">
        <v>0</v>
      </c>
      <c r="G33" s="15">
        <v>0</v>
      </c>
      <c r="H33" s="12" t="s">
        <v>85</v>
      </c>
      <c r="I33" s="12" t="s">
        <v>85</v>
      </c>
      <c r="J33" s="15">
        <v>0</v>
      </c>
      <c r="K33" s="15">
        <v>0</v>
      </c>
      <c r="N33" s="3"/>
    </row>
    <row r="34" spans="1:11" ht="18.75" customHeight="1">
      <c r="A34" s="23" t="s">
        <v>23</v>
      </c>
      <c r="B34" s="12" t="s">
        <v>45</v>
      </c>
      <c r="C34" s="12" t="s">
        <v>85</v>
      </c>
      <c r="D34" s="12" t="s">
        <v>85</v>
      </c>
      <c r="E34" s="15">
        <f>E37</f>
        <v>141</v>
      </c>
      <c r="F34" s="15">
        <f>F35+F36+F37+F38</f>
        <v>29.19</v>
      </c>
      <c r="G34" s="15">
        <v>0</v>
      </c>
      <c r="H34" s="12" t="s">
        <v>85</v>
      </c>
      <c r="I34" s="12" t="s">
        <v>85</v>
      </c>
      <c r="J34" s="15">
        <f>J35+J36+J37+J38</f>
        <v>5.25</v>
      </c>
      <c r="K34" s="15">
        <f>K35+K36+K37+K38</f>
        <v>136.28</v>
      </c>
    </row>
    <row r="35" spans="1:11" ht="15.75" customHeight="1">
      <c r="A35" s="23" t="s">
        <v>24</v>
      </c>
      <c r="B35" s="12" t="s">
        <v>46</v>
      </c>
      <c r="C35" s="12" t="s">
        <v>85</v>
      </c>
      <c r="D35" s="12" t="s">
        <v>85</v>
      </c>
      <c r="E35" s="15">
        <v>0</v>
      </c>
      <c r="F35" s="15">
        <v>0</v>
      </c>
      <c r="G35" s="15">
        <v>0</v>
      </c>
      <c r="H35" s="12" t="s">
        <v>85</v>
      </c>
      <c r="I35" s="12" t="s">
        <v>85</v>
      </c>
      <c r="J35" s="15">
        <v>0</v>
      </c>
      <c r="K35" s="15">
        <v>0</v>
      </c>
    </row>
    <row r="36" spans="1:14" ht="16.5" customHeight="1">
      <c r="A36" s="23" t="s">
        <v>25</v>
      </c>
      <c r="B36" s="12" t="s">
        <v>47</v>
      </c>
      <c r="C36" s="12" t="s">
        <v>85</v>
      </c>
      <c r="D36" s="12" t="s">
        <v>85</v>
      </c>
      <c r="E36" s="15">
        <v>0</v>
      </c>
      <c r="F36" s="15">
        <v>0</v>
      </c>
      <c r="G36" s="15">
        <v>0</v>
      </c>
      <c r="H36" s="12" t="s">
        <v>85</v>
      </c>
      <c r="I36" s="12" t="s">
        <v>85</v>
      </c>
      <c r="J36" s="15">
        <v>3.42</v>
      </c>
      <c r="K36" s="15">
        <v>0</v>
      </c>
      <c r="M36" s="3"/>
      <c r="N36" s="3"/>
    </row>
    <row r="37" spans="1:11" ht="16.5" customHeight="1">
      <c r="A37" s="23" t="s">
        <v>26</v>
      </c>
      <c r="B37" s="12" t="s">
        <v>48</v>
      </c>
      <c r="C37" s="12" t="s">
        <v>85</v>
      </c>
      <c r="D37" s="12" t="s">
        <v>85</v>
      </c>
      <c r="E37" s="15">
        <f>E24</f>
        <v>141</v>
      </c>
      <c r="F37" s="15">
        <v>0</v>
      </c>
      <c r="G37" s="15">
        <v>0</v>
      </c>
      <c r="H37" s="12" t="s">
        <v>85</v>
      </c>
      <c r="I37" s="12" t="s">
        <v>85</v>
      </c>
      <c r="J37" s="15">
        <v>0</v>
      </c>
      <c r="K37" s="15">
        <v>0</v>
      </c>
    </row>
    <row r="38" spans="1:11" ht="15.75">
      <c r="A38" s="23" t="s">
        <v>27</v>
      </c>
      <c r="B38" s="12" t="s">
        <v>49</v>
      </c>
      <c r="C38" s="12" t="s">
        <v>85</v>
      </c>
      <c r="D38" s="12" t="s">
        <v>85</v>
      </c>
      <c r="E38" s="15">
        <v>0</v>
      </c>
      <c r="F38" s="15">
        <v>29.19</v>
      </c>
      <c r="G38" s="15">
        <v>0</v>
      </c>
      <c r="H38" s="12" t="s">
        <v>85</v>
      </c>
      <c r="I38" s="12" t="s">
        <v>85</v>
      </c>
      <c r="J38" s="15">
        <v>1.83</v>
      </c>
      <c r="K38" s="15">
        <f>136+0.28</f>
        <v>136.28</v>
      </c>
    </row>
    <row r="39" spans="1:11" ht="15.75">
      <c r="A39" s="23" t="s">
        <v>28</v>
      </c>
      <c r="B39" s="12" t="s">
        <v>50</v>
      </c>
      <c r="C39" s="12" t="s">
        <v>85</v>
      </c>
      <c r="D39" s="12" t="s">
        <v>85</v>
      </c>
      <c r="E39" s="15">
        <v>0</v>
      </c>
      <c r="F39" s="15">
        <f>4994.48+26768.6-10335</f>
        <v>21428.079999999998</v>
      </c>
      <c r="G39" s="15">
        <v>0</v>
      </c>
      <c r="H39" s="12" t="s">
        <v>85</v>
      </c>
      <c r="I39" s="12" t="s">
        <v>85</v>
      </c>
      <c r="J39" s="15">
        <f>9824.087+3-13.75</f>
        <v>9813.337</v>
      </c>
      <c r="K39" s="15">
        <f>33130.26+76054</f>
        <v>109184.26000000001</v>
      </c>
    </row>
    <row r="40" spans="1:11" ht="15.75" customHeight="1">
      <c r="A40" s="23" t="s">
        <v>29</v>
      </c>
      <c r="B40" s="12" t="s">
        <v>51</v>
      </c>
      <c r="C40" s="12" t="s">
        <v>85</v>
      </c>
      <c r="D40" s="12" t="s">
        <v>85</v>
      </c>
      <c r="E40" s="15">
        <v>0</v>
      </c>
      <c r="F40" s="15">
        <v>0</v>
      </c>
      <c r="G40" s="15">
        <v>0</v>
      </c>
      <c r="H40" s="12" t="s">
        <v>85</v>
      </c>
      <c r="I40" s="12" t="s">
        <v>85</v>
      </c>
      <c r="J40" s="15">
        <v>0</v>
      </c>
      <c r="K40" s="15">
        <v>32.06</v>
      </c>
    </row>
    <row r="41" spans="1:11" ht="48" customHeight="1">
      <c r="A41" s="23" t="s">
        <v>30</v>
      </c>
      <c r="B41" s="12" t="s">
        <v>52</v>
      </c>
      <c r="C41" s="12" t="s">
        <v>85</v>
      </c>
      <c r="D41" s="12" t="s">
        <v>85</v>
      </c>
      <c r="E41" s="18">
        <v>0</v>
      </c>
      <c r="F41" s="18">
        <f>142+9235.4</f>
        <v>9377.4</v>
      </c>
      <c r="G41" s="15">
        <v>0</v>
      </c>
      <c r="H41" s="12" t="s">
        <v>85</v>
      </c>
      <c r="I41" s="12" t="s">
        <v>85</v>
      </c>
      <c r="J41" s="15">
        <v>0</v>
      </c>
      <c r="K41" s="15">
        <v>0</v>
      </c>
    </row>
  </sheetData>
  <mergeCells count="2">
    <mergeCell ref="A2:K2"/>
    <mergeCell ref="J1:K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 topLeftCell="A1">
      <selection activeCell="B1" sqref="B1"/>
    </sheetView>
  </sheetViews>
  <sheetFormatPr defaultColWidth="9.140625" defaultRowHeight="15"/>
  <cols>
    <col min="1" max="1" width="41.57421875" style="0" customWidth="1"/>
    <col min="2" max="2" width="19.57421875" style="0" customWidth="1"/>
    <col min="3" max="3" width="22.140625" style="0" customWidth="1"/>
  </cols>
  <sheetData>
    <row r="1" ht="101.25" customHeight="1">
      <c r="C1" s="38" t="s">
        <v>93</v>
      </c>
    </row>
    <row r="3" spans="1:3" ht="39" customHeight="1">
      <c r="A3" s="39" t="s">
        <v>88</v>
      </c>
      <c r="B3" s="39"/>
      <c r="C3" s="39"/>
    </row>
    <row r="5" spans="1:3" ht="45">
      <c r="A5" s="29" t="s">
        <v>73</v>
      </c>
      <c r="B5" s="30" t="s">
        <v>74</v>
      </c>
      <c r="C5" s="30" t="s">
        <v>75</v>
      </c>
    </row>
    <row r="6" spans="1:3" ht="15">
      <c r="A6" s="31" t="s">
        <v>76</v>
      </c>
      <c r="B6" s="31" t="s">
        <v>57</v>
      </c>
      <c r="C6" s="32">
        <v>1.49</v>
      </c>
    </row>
    <row r="7" spans="1:3" ht="15">
      <c r="A7" s="31" t="s">
        <v>58</v>
      </c>
      <c r="B7" s="31" t="s">
        <v>79</v>
      </c>
      <c r="C7" s="32">
        <v>1.15</v>
      </c>
    </row>
    <row r="8" spans="1:3" ht="15">
      <c r="A8" s="31" t="s">
        <v>77</v>
      </c>
      <c r="B8" s="31" t="s">
        <v>61</v>
      </c>
      <c r="C8" s="32">
        <v>0.266</v>
      </c>
    </row>
    <row r="9" spans="1:3" ht="15">
      <c r="A9" s="31" t="s">
        <v>59</v>
      </c>
      <c r="B9" s="31" t="s">
        <v>78</v>
      </c>
      <c r="C9" s="32">
        <v>0.123</v>
      </c>
    </row>
    <row r="10" spans="1:3" ht="15">
      <c r="A10" s="31" t="s">
        <v>53</v>
      </c>
      <c r="B10" s="31" t="s">
        <v>55</v>
      </c>
      <c r="C10" s="32">
        <v>0.143</v>
      </c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GKH-3</cp:lastModifiedBy>
  <cp:lastPrinted>2019-11-01T04:31:49Z</cp:lastPrinted>
  <dcterms:created xsi:type="dcterms:W3CDTF">2014-12-12T03:57:32Z</dcterms:created>
  <dcterms:modified xsi:type="dcterms:W3CDTF">2019-11-06T09:53:29Z</dcterms:modified>
  <cp:category/>
  <cp:version/>
  <cp:contentType/>
  <cp:contentStatus/>
</cp:coreProperties>
</file>