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<sst xmlns="http://schemas.openxmlformats.org/spreadsheetml/2006/main" count="141" uniqueCount="137">
  <si>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</si>
  <si>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</si>
  <si>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</si>
  <si>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</si>
  <si>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</si>
  <si>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</si>
  <si>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</si>
  <si>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</si>
  <si>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</si>
  <si>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</si>
  <si>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</si>
  <si>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</si>
  <si>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</si>
  <si>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</si>
  <si>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</si>
  <si>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</si>
  <si>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</si>
  <si>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</si>
  <si>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</si>
  <si>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</si>
  <si>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</si>
  <si>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</si>
  <si>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</si>
  <si>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</si>
  <si>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</si>
  <si>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</si>
  <si>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</si>
  <si>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</si>
  <si>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</si>
  <si>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</si>
  <si>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</si>
  <si>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</si>
  <si>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</si>
  <si>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</si>
  <si>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</si>
  <si>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</si>
  <si>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</si>
  <si>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</si>
  <si>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</si>
  <si>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</si>
  <si>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</si>
  <si>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</si>
  <si>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</si>
  <si>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</si>
  <si>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</si>
  <si>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</si>
  <si>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</si>
  <si>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</si>
  <si>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</si>
  <si>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</si>
  <si>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</si>
  <si>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</si>
  <si>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</si>
  <si>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</si>
  <si>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</si>
  <si>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</si>
  <si>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</si>
  <si>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</si>
  <si>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</si>
  <si>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</si>
  <si>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</si>
  <si>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</si>
  <si>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</si>
  <si>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</si>
  <si>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</si>
  <si>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</si>
  <si>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</si>
  <si>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</si>
  <si>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</si>
  <si>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</si>
  <si>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</si>
  <si>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</si>
  <si>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</si>
  <si>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</si>
  <si>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</si>
  <si>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</si>
  <si>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</si>
  <si>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</si>
  <si>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</si>
  <si>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</si>
  <si>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</si>
  <si>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</si>
  <si>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</si>
  <si>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</si>
  <si>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</si>
  <si>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</si>
  <si>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</si>
  <si>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</si>
  <si>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</si>
  <si>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</si>
  <si>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</si>
  <si>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</si>
  <si>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</si>
  <si>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</si>
  <si>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</si>
  <si>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</si>
  <si>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</si>
  <si>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</si>
  <si>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</si>
  <si>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</si>
  <si>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</si>
  <si>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</si>
  <si>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</si>
  <si>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</si>
  <si>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</si>
  <si>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</si>
  <si>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</si>
  <si>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</si>
  <si>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</si>
  <si>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</si>
  <si>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</si>
  <si>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</si>
  <si>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</si>
  <si>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</si>
  <si>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</si>
  <si>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</si>
  <si>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</si>
  <si>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</si>
  <si>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</si>
  <si>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</si>
  <si>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</si>
  <si>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</si>
  <si>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</si>
  <si>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</si>
  <si>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</si>
  <si>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</si>
  <si>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</si>
  <si>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</si>
  <si>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</si>
  <si>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</si>
  <si>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июня  2018 года.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</si>
  <si>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</si>
  <si>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</si>
  <si>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</si>
  <si>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</si>
  <si>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</si>
  <si>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по расходам  по состоянию на 01 июня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</si>
</sst>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11" fillId="0" borderId="1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2" applyNumberFormat="0" applyAlignment="0" applyProtection="0"/>
    <xf numFmtId="0" fontId="45" fillId="26" borderId="3" applyNumberFormat="0" applyAlignment="0" applyProtection="0"/>
    <xf numFmtId="0" fontId="46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3" applyNumberFormat="1" applyFont="1" applyFill="1" applyBorder="1" applyAlignment="1">
      <alignment horizontal="left" vertical="top" wrapText="1"/>
      <protection/>
    </xf>
    <xf numFmtId="0" fontId="12" fillId="0" borderId="42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7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wrapText="1"/>
    </xf>
    <xf numFmtId="0" fontId="0" fillId="0" borderId="49" xfId="0" applyFont="1" applyFill="1" applyBorder="1" applyAlignment="1">
      <alignment horizontal="left" wrapText="1"/>
    </xf>
    <xf numFmtId="180" fontId="0" fillId="0" borderId="5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51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1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59" fillId="0" borderId="0" xfId="0" applyFont="1" applyFill="1" applyAlignment="1">
      <alignment/>
    </xf>
    <xf numFmtId="4" fontId="60" fillId="0" borderId="13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center" vertical="center" wrapText="1"/>
    </xf>
    <xf numFmtId="2" fontId="59" fillId="0" borderId="47" xfId="0" applyNumberFormat="1" applyFont="1" applyFill="1" applyBorder="1" applyAlignment="1">
      <alignment/>
    </xf>
    <xf numFmtId="2" fontId="59" fillId="0" borderId="47" xfId="0" applyNumberFormat="1" applyFont="1" applyFill="1" applyBorder="1" applyAlignment="1">
      <alignment horizontal="right" vertical="center" wrapText="1"/>
    </xf>
    <xf numFmtId="2" fontId="59" fillId="0" borderId="17" xfId="0" applyNumberFormat="1" applyFont="1" applyFill="1" applyBorder="1" applyAlignment="1">
      <alignment/>
    </xf>
    <xf numFmtId="2" fontId="59" fillId="0" borderId="17" xfId="0" applyNumberFormat="1" applyFont="1" applyFill="1" applyBorder="1" applyAlignment="1">
      <alignment horizontal="right" wrapText="1"/>
    </xf>
    <xf numFmtId="2" fontId="59" fillId="0" borderId="17" xfId="0" applyNumberFormat="1" applyFont="1" applyFill="1" applyBorder="1" applyAlignment="1">
      <alignment/>
    </xf>
    <xf numFmtId="2" fontId="59" fillId="0" borderId="46" xfId="0" applyNumberFormat="1" applyFont="1" applyFill="1" applyBorder="1" applyAlignment="1">
      <alignment/>
    </xf>
    <xf numFmtId="4" fontId="60" fillId="0" borderId="58" xfId="0" applyNumberFormat="1" applyFont="1" applyFill="1" applyBorder="1" applyAlignment="1">
      <alignment/>
    </xf>
    <xf numFmtId="2" fontId="59" fillId="0" borderId="49" xfId="0" applyNumberFormat="1" applyFont="1" applyFill="1" applyBorder="1" applyAlignment="1">
      <alignment/>
    </xf>
    <xf numFmtId="2" fontId="59" fillId="0" borderId="59" xfId="0" applyNumberFormat="1" applyFont="1" applyFill="1" applyBorder="1" applyAlignment="1">
      <alignment/>
    </xf>
    <xf numFmtId="2" fontId="60" fillId="0" borderId="58" xfId="0" applyNumberFormat="1" applyFont="1" applyFill="1" applyBorder="1" applyAlignment="1">
      <alignment/>
    </xf>
    <xf numFmtId="4" fontId="60" fillId="0" borderId="23" xfId="0" applyNumberFormat="1" applyFont="1" applyFill="1" applyBorder="1" applyAlignment="1">
      <alignment/>
    </xf>
    <xf numFmtId="2" fontId="59" fillId="0" borderId="0" xfId="0" applyNumberFormat="1" applyFont="1" applyFill="1" applyAlignment="1">
      <alignment/>
    </xf>
    <xf numFmtId="4" fontId="13" fillId="0" borderId="11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59" fillId="0" borderId="17" xfId="0" applyNumberFormat="1" applyFont="1" applyFill="1" applyBorder="1" applyAlignment="1">
      <alignment horizontal="right" vertical="center" wrapText="1"/>
    </xf>
    <xf numFmtId="2" fontId="59" fillId="0" borderId="46" xfId="0" applyNumberFormat="1" applyFont="1" applyFill="1" applyBorder="1" applyAlignment="1">
      <alignment horizontal="right" vertical="center" wrapText="1"/>
    </xf>
    <xf numFmtId="2" fontId="59" fillId="0" borderId="17" xfId="0" applyNumberFormat="1" applyFont="1" applyFill="1" applyBorder="1" applyAlignment="1">
      <alignment horizontal="right"/>
    </xf>
    <xf numFmtId="4" fontId="60" fillId="0" borderId="58" xfId="0" applyNumberFormat="1" applyFont="1" applyFill="1" applyBorder="1" applyAlignment="1">
      <alignment horizontal="right" vertical="center" wrapText="1"/>
    </xf>
    <xf numFmtId="4" fontId="60" fillId="0" borderId="60" xfId="0" applyNumberFormat="1" applyFont="1" applyFill="1" applyBorder="1" applyAlignment="1">
      <alignment horizontal="right" vertical="center" wrapText="1"/>
    </xf>
    <xf numFmtId="2" fontId="59" fillId="0" borderId="47" xfId="0" applyNumberFormat="1" applyFont="1" applyFill="1" applyBorder="1" applyAlignment="1">
      <alignment horizontal="right" wrapText="1"/>
    </xf>
    <xf numFmtId="2" fontId="60" fillId="0" borderId="58" xfId="0" applyNumberFormat="1" applyFont="1" applyFill="1" applyBorder="1" applyAlignment="1">
      <alignment horizontal="right" wrapText="1"/>
    </xf>
    <xf numFmtId="2" fontId="60" fillId="0" borderId="60" xfId="0" applyNumberFormat="1" applyFont="1" applyFill="1" applyBorder="1" applyAlignment="1">
      <alignment horizontal="right" wrapText="1"/>
    </xf>
    <xf numFmtId="4" fontId="60" fillId="0" borderId="58" xfId="0" applyNumberFormat="1" applyFont="1" applyFill="1" applyBorder="1" applyAlignment="1">
      <alignment horizontal="right" wrapText="1"/>
    </xf>
    <xf numFmtId="4" fontId="60" fillId="0" borderId="60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" fontId="19" fillId="0" borderId="61" xfId="33" applyNumberFormat="1" applyFont="1" applyBorder="1" applyProtection="1">
      <alignment horizontal="right" wrapText="1"/>
      <protection/>
    </xf>
    <xf numFmtId="2" fontId="0" fillId="0" borderId="33" xfId="0" applyNumberFormat="1" applyFont="1" applyBorder="1" applyAlignment="1">
      <alignment wrapText="1"/>
    </xf>
    <xf numFmtId="2" fontId="0" fillId="0" borderId="15" xfId="0" applyNumberFormat="1" applyFont="1" applyBorder="1" applyAlignment="1">
      <alignment/>
    </xf>
    <xf numFmtId="2" fontId="59" fillId="32" borderId="1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1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6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">
      <pane ySplit="7" topLeftCell="A23" activePane="bottomLeft" state="frozen"/>
      <selection pane="topLeft" activeCell="A4" sqref="A4"/>
      <selection pane="bottomLeft" activeCell="G18" sqref="G18"/>
    </sheetView>
  </sheetViews>
  <sheetFormatPr defaultColWidth="9.140625" defaultRowHeight="12.75"/>
  <cols>
    <col min="1" max="1" width="11.7109375" style="85" customWidth="1"/>
    <col min="2" max="2" width="47.57421875" style="85" customWidth="1"/>
    <col min="3" max="3" width="11.00390625" style="85" customWidth="1"/>
    <col min="4" max="5" width="10.140625" style="85" customWidth="1"/>
    <col min="6" max="7" width="8.421875" style="85" customWidth="1"/>
    <col min="8" max="8" width="9.140625" style="85" customWidth="1"/>
    <col min="9" max="9" width="11.28125" style="85" customWidth="1"/>
    <col min="10" max="10" width="9.57421875" style="85" bestFit="1" customWidth="1"/>
    <col min="11" max="16384" width="9.140625" style="85" customWidth="1"/>
  </cols>
  <sheetData>
    <row r="1" spans="2:7" ht="12.75">
      <c r="B1" s="119"/>
      <c r="C1" s="120"/>
      <c r="D1" s="120"/>
      <c r="E1" s="119" t="s">
        <v>126</v>
      </c>
      <c r="F1" s="119"/>
      <c r="G1" s="119"/>
    </row>
    <row r="2" spans="2:7" ht="12.75">
      <c r="B2" s="197"/>
      <c r="C2" s="197"/>
      <c r="D2" s="197"/>
      <c r="E2" s="197"/>
      <c r="F2" s="197"/>
      <c r="G2" s="197"/>
    </row>
    <row r="3" spans="2:7" ht="9" customHeight="1">
      <c r="B3" s="121"/>
      <c r="C3" s="121"/>
      <c r="D3" s="121"/>
      <c r="E3" s="121"/>
      <c r="F3" s="121"/>
      <c r="G3" s="121"/>
    </row>
    <row r="4" spans="1:7" s="163" customFormat="1" ht="18" customHeight="1">
      <c r="A4" s="198" t="s">
        <v>129</v>
      </c>
      <c r="B4" s="198"/>
      <c r="C4" s="198"/>
      <c r="D4" s="198"/>
      <c r="E4" s="198"/>
      <c r="F4" s="198"/>
      <c r="G4" s="198"/>
    </row>
    <row r="5" spans="1:7" s="163" customFormat="1" ht="18" customHeight="1">
      <c r="A5" s="198" t="s">
        <v>130</v>
      </c>
      <c r="B5" s="198"/>
      <c r="C5" s="198"/>
      <c r="D5" s="198"/>
      <c r="E5" s="198"/>
      <c r="F5" s="198"/>
      <c r="G5" s="198"/>
    </row>
    <row r="6" ht="8.25" customHeight="1"/>
    <row r="7" spans="5:7" ht="11.25" customHeight="1" thickBot="1">
      <c r="E7" s="199" t="s">
        <v>0</v>
      </c>
      <c r="F7" s="199"/>
      <c r="G7" s="199"/>
    </row>
    <row r="8" spans="1:7" s="163" customFormat="1" ht="12.75">
      <c r="A8" s="202" t="s">
        <v>1</v>
      </c>
      <c r="B8" s="202" t="s">
        <v>2</v>
      </c>
      <c r="C8" s="202" t="s">
        <v>88</v>
      </c>
      <c r="D8" s="202" t="s">
        <v>90</v>
      </c>
      <c r="E8" s="205" t="s">
        <v>3</v>
      </c>
      <c r="F8" s="202" t="s">
        <v>89</v>
      </c>
      <c r="G8" s="210" t="s">
        <v>91</v>
      </c>
    </row>
    <row r="9" spans="1:7" s="163" customFormat="1" ht="12.75">
      <c r="A9" s="203"/>
      <c r="B9" s="203"/>
      <c r="C9" s="203"/>
      <c r="D9" s="203"/>
      <c r="E9" s="206"/>
      <c r="F9" s="203"/>
      <c r="G9" s="211"/>
    </row>
    <row r="10" spans="1:10" s="163" customFormat="1" ht="30.75" customHeight="1" thickBot="1">
      <c r="A10" s="203"/>
      <c r="B10" s="204"/>
      <c r="C10" s="204"/>
      <c r="D10" s="204"/>
      <c r="E10" s="207"/>
      <c r="F10" s="204"/>
      <c r="G10" s="212"/>
      <c r="I10" s="177"/>
      <c r="J10" s="177"/>
    </row>
    <row r="11" spans="1:11" ht="16.5" customHeight="1" thickBot="1">
      <c r="A11" s="86" t="s">
        <v>4</v>
      </c>
      <c r="B11" s="87" t="s">
        <v>5</v>
      </c>
      <c r="C11" s="164">
        <f>C16+C17+C18+C19+C20+C21+C22+C23+C24+C25+C26+C27+C28+C14+C12+C15+C13</f>
        <v>178580</v>
      </c>
      <c r="D11" s="165">
        <f>D16+D17+D18+D19+D20+D21+D22+D23+D24+D25+D26+D27+D28+D14+D12+D15+D13</f>
        <v>74408.33333333334</v>
      </c>
      <c r="E11" s="165">
        <f>E16+E17+E18+E19+E20+E21+E22+E23+E24+E25+E26+E27+E28+E14+E12+E15+E13</f>
        <v>76090.87</v>
      </c>
      <c r="F11" s="178">
        <f>E11/D11*100</f>
        <v>102.2612207414044</v>
      </c>
      <c r="G11" s="178">
        <f>E11/C11*100</f>
        <v>42.60884197558517</v>
      </c>
      <c r="I11" s="88"/>
      <c r="J11" s="88"/>
      <c r="K11" s="88"/>
    </row>
    <row r="12" spans="1:7" ht="13.5" customHeight="1">
      <c r="A12" s="89" t="s">
        <v>6</v>
      </c>
      <c r="B12" s="90" t="s">
        <v>7</v>
      </c>
      <c r="C12" s="166">
        <f>135913</f>
        <v>135913</v>
      </c>
      <c r="D12" s="170">
        <f aca="true" t="shared" si="0" ref="D12:D21">C12/12*5</f>
        <v>56630.41666666667</v>
      </c>
      <c r="E12" s="166">
        <v>59403.54</v>
      </c>
      <c r="F12" s="167">
        <f aca="true" t="shared" si="1" ref="F12:F43">E12/D12*100</f>
        <v>104.89687962152259</v>
      </c>
      <c r="G12" s="167">
        <f aca="true" t="shared" si="2" ref="G12:G43">E12/C12*100</f>
        <v>43.707033175634415</v>
      </c>
    </row>
    <row r="13" spans="1:7" ht="40.5" customHeight="1">
      <c r="A13" s="91" t="s">
        <v>115</v>
      </c>
      <c r="B13" s="92" t="s">
        <v>116</v>
      </c>
      <c r="C13" s="168">
        <f>5763</f>
        <v>5763</v>
      </c>
      <c r="D13" s="170">
        <f t="shared" si="0"/>
        <v>2401.25</v>
      </c>
      <c r="E13" s="168">
        <v>2345.45</v>
      </c>
      <c r="F13" s="169">
        <f t="shared" si="1"/>
        <v>97.6762103071317</v>
      </c>
      <c r="G13" s="169">
        <f t="shared" si="2"/>
        <v>40.69842096130487</v>
      </c>
    </row>
    <row r="14" spans="1:7" ht="29.25" customHeight="1">
      <c r="A14" s="91" t="s">
        <v>112</v>
      </c>
      <c r="B14" s="93" t="s">
        <v>111</v>
      </c>
      <c r="C14" s="166">
        <f>1534</f>
        <v>1534</v>
      </c>
      <c r="D14" s="170">
        <f t="shared" si="0"/>
        <v>639.1666666666666</v>
      </c>
      <c r="E14" s="166">
        <v>818.23</v>
      </c>
      <c r="F14" s="169">
        <f t="shared" si="1"/>
        <v>128.01512385919168</v>
      </c>
      <c r="G14" s="169">
        <f t="shared" si="2"/>
        <v>53.33963494132986</v>
      </c>
    </row>
    <row r="15" spans="1:10" ht="39" customHeight="1">
      <c r="A15" s="94" t="s">
        <v>113</v>
      </c>
      <c r="B15" s="95" t="s">
        <v>114</v>
      </c>
      <c r="C15" s="170">
        <v>363</v>
      </c>
      <c r="D15" s="170">
        <f t="shared" si="0"/>
        <v>151.25</v>
      </c>
      <c r="E15" s="170">
        <v>270.73</v>
      </c>
      <c r="F15" s="169">
        <f t="shared" si="1"/>
        <v>178.99504132231405</v>
      </c>
      <c r="G15" s="169">
        <f t="shared" si="2"/>
        <v>74.58126721763087</v>
      </c>
      <c r="J15" s="88"/>
    </row>
    <row r="16" spans="1:7" ht="24.75" customHeight="1">
      <c r="A16" s="78" t="s">
        <v>8</v>
      </c>
      <c r="B16" s="96" t="s">
        <v>9</v>
      </c>
      <c r="C16" s="170">
        <f>4303</f>
        <v>4303</v>
      </c>
      <c r="D16" s="170">
        <f t="shared" si="0"/>
        <v>1792.9166666666665</v>
      </c>
      <c r="E16" s="170">
        <v>2097.4</v>
      </c>
      <c r="F16" s="169">
        <f t="shared" si="1"/>
        <v>116.98257029979086</v>
      </c>
      <c r="G16" s="169">
        <f t="shared" si="2"/>
        <v>48.74273762491285</v>
      </c>
    </row>
    <row r="17" spans="1:7" ht="15" customHeight="1">
      <c r="A17" s="97" t="s">
        <v>10</v>
      </c>
      <c r="B17" s="98" t="s">
        <v>11</v>
      </c>
      <c r="C17" s="170">
        <v>24</v>
      </c>
      <c r="D17" s="170">
        <f>C17/12*5</f>
        <v>10</v>
      </c>
      <c r="E17" s="170">
        <f>31.18</f>
        <v>31.18</v>
      </c>
      <c r="F17" s="169">
        <f t="shared" si="1"/>
        <v>311.8</v>
      </c>
      <c r="G17" s="169">
        <f t="shared" si="2"/>
        <v>129.91666666666666</v>
      </c>
    </row>
    <row r="18" spans="1:7" ht="18" customHeight="1">
      <c r="A18" s="97" t="s">
        <v>12</v>
      </c>
      <c r="B18" s="98" t="s">
        <v>13</v>
      </c>
      <c r="C18" s="170">
        <f>3717</f>
        <v>3717</v>
      </c>
      <c r="D18" s="170">
        <f t="shared" si="0"/>
        <v>1548.75</v>
      </c>
      <c r="E18" s="170">
        <v>353.6</v>
      </c>
      <c r="F18" s="180">
        <f t="shared" si="1"/>
        <v>22.83131557707829</v>
      </c>
      <c r="G18" s="180">
        <f t="shared" si="2"/>
        <v>9.513048157115954</v>
      </c>
    </row>
    <row r="19" spans="1:7" ht="12.75">
      <c r="A19" s="78" t="s">
        <v>14</v>
      </c>
      <c r="B19" s="99" t="s">
        <v>15</v>
      </c>
      <c r="C19" s="170">
        <f>16053</f>
        <v>16053</v>
      </c>
      <c r="D19" s="170">
        <f t="shared" si="0"/>
        <v>6688.75</v>
      </c>
      <c r="E19" s="170">
        <v>5113.1</v>
      </c>
      <c r="F19" s="180">
        <f t="shared" si="1"/>
        <v>76.44328162960194</v>
      </c>
      <c r="G19" s="180">
        <f t="shared" si="2"/>
        <v>31.85136734566748</v>
      </c>
    </row>
    <row r="20" spans="1:7" ht="12.75">
      <c r="A20" s="78" t="s">
        <v>16</v>
      </c>
      <c r="B20" s="99" t="s">
        <v>17</v>
      </c>
      <c r="C20" s="170">
        <v>768</v>
      </c>
      <c r="D20" s="170">
        <f t="shared" si="0"/>
        <v>320</v>
      </c>
      <c r="E20" s="170">
        <v>421.39</v>
      </c>
      <c r="F20" s="180">
        <f t="shared" si="1"/>
        <v>131.684375</v>
      </c>
      <c r="G20" s="180">
        <f t="shared" si="2"/>
        <v>54.868489583333336</v>
      </c>
    </row>
    <row r="21" spans="1:7" ht="25.5">
      <c r="A21" s="78" t="s">
        <v>18</v>
      </c>
      <c r="B21" s="98" t="s">
        <v>92</v>
      </c>
      <c r="C21" s="170">
        <v>0</v>
      </c>
      <c r="D21" s="170">
        <f t="shared" si="0"/>
        <v>0</v>
      </c>
      <c r="E21" s="170">
        <v>0</v>
      </c>
      <c r="F21" s="169">
        <v>0</v>
      </c>
      <c r="G21" s="169">
        <v>0</v>
      </c>
    </row>
    <row r="22" spans="1:7" ht="24" customHeight="1">
      <c r="A22" s="81" t="s">
        <v>19</v>
      </c>
      <c r="B22" s="96" t="s">
        <v>93</v>
      </c>
      <c r="C22" s="170">
        <v>6133</v>
      </c>
      <c r="D22" s="170">
        <f>C22/12*5</f>
        <v>2555.4166666666665</v>
      </c>
      <c r="E22" s="170">
        <v>2869.47</v>
      </c>
      <c r="F22" s="169">
        <f t="shared" si="1"/>
        <v>112.28971139735854</v>
      </c>
      <c r="G22" s="169">
        <f t="shared" si="2"/>
        <v>46.7873797488994</v>
      </c>
    </row>
    <row r="23" spans="1:7" ht="15" customHeight="1">
      <c r="A23" s="81" t="s">
        <v>20</v>
      </c>
      <c r="B23" s="100" t="s">
        <v>21</v>
      </c>
      <c r="C23" s="170">
        <f>378</f>
        <v>378</v>
      </c>
      <c r="D23" s="166">
        <f aca="true" t="shared" si="3" ref="D23:D28">C23/12*5</f>
        <v>157.5</v>
      </c>
      <c r="E23" s="170">
        <f>291.24</f>
        <v>291.24</v>
      </c>
      <c r="F23" s="180">
        <f t="shared" si="1"/>
        <v>184.9142857142857</v>
      </c>
      <c r="G23" s="180">
        <f t="shared" si="2"/>
        <v>77.04761904761905</v>
      </c>
    </row>
    <row r="24" spans="1:7" ht="25.5">
      <c r="A24" s="78" t="s">
        <v>22</v>
      </c>
      <c r="B24" s="79" t="s">
        <v>23</v>
      </c>
      <c r="C24" s="170">
        <v>155</v>
      </c>
      <c r="D24" s="166">
        <f t="shared" si="3"/>
        <v>64.58333333333333</v>
      </c>
      <c r="E24" s="170">
        <v>123.27</v>
      </c>
      <c r="F24" s="169">
        <f t="shared" si="1"/>
        <v>190.86967741935484</v>
      </c>
      <c r="G24" s="169">
        <f t="shared" si="2"/>
        <v>79.52903225806452</v>
      </c>
    </row>
    <row r="25" spans="1:7" ht="25.5">
      <c r="A25" s="78" t="s">
        <v>24</v>
      </c>
      <c r="B25" s="79" t="s">
        <v>25</v>
      </c>
      <c r="C25" s="170">
        <v>3048</v>
      </c>
      <c r="D25" s="166">
        <f t="shared" si="3"/>
        <v>1270</v>
      </c>
      <c r="E25" s="170">
        <v>1229.07</v>
      </c>
      <c r="F25" s="169">
        <f t="shared" si="1"/>
        <v>96.7771653543307</v>
      </c>
      <c r="G25" s="169">
        <f t="shared" si="2"/>
        <v>40.32381889763779</v>
      </c>
    </row>
    <row r="26" spans="1:7" ht="12.75">
      <c r="A26" s="101" t="s">
        <v>26</v>
      </c>
      <c r="B26" s="79" t="s">
        <v>27</v>
      </c>
      <c r="C26" s="170">
        <v>0</v>
      </c>
      <c r="D26" s="166">
        <f t="shared" si="3"/>
        <v>0</v>
      </c>
      <c r="E26" s="170">
        <v>0</v>
      </c>
      <c r="F26" s="180">
        <v>0</v>
      </c>
      <c r="G26" s="180">
        <v>0</v>
      </c>
    </row>
    <row r="27" spans="1:7" ht="15.75" customHeight="1">
      <c r="A27" s="78" t="s">
        <v>28</v>
      </c>
      <c r="B27" s="79" t="s">
        <v>29</v>
      </c>
      <c r="C27" s="170">
        <v>428</v>
      </c>
      <c r="D27" s="166">
        <f t="shared" si="3"/>
        <v>178.33333333333331</v>
      </c>
      <c r="E27" s="170">
        <v>532.87</v>
      </c>
      <c r="F27" s="180">
        <f t="shared" si="1"/>
        <v>298.80560747663554</v>
      </c>
      <c r="G27" s="180">
        <f t="shared" si="2"/>
        <v>124.50233644859814</v>
      </c>
    </row>
    <row r="28" spans="1:7" ht="13.5" thickBot="1">
      <c r="A28" s="101" t="s">
        <v>30</v>
      </c>
      <c r="B28" s="102" t="s">
        <v>31</v>
      </c>
      <c r="C28" s="171">
        <v>0</v>
      </c>
      <c r="D28" s="166">
        <f t="shared" si="3"/>
        <v>0</v>
      </c>
      <c r="E28" s="171">
        <v>190.33</v>
      </c>
      <c r="F28" s="181">
        <v>0</v>
      </c>
      <c r="G28" s="181">
        <v>0</v>
      </c>
    </row>
    <row r="29" spans="1:9" s="105" customFormat="1" ht="15" customHeight="1" thickBot="1">
      <c r="A29" s="103" t="s">
        <v>32</v>
      </c>
      <c r="B29" s="104" t="s">
        <v>33</v>
      </c>
      <c r="C29" s="172">
        <f>C30</f>
        <v>402635.22</v>
      </c>
      <c r="D29" s="172">
        <f>D30</f>
        <v>167630.84166666665</v>
      </c>
      <c r="E29" s="172">
        <f>E30+E41+E40</f>
        <v>122466.38000000002</v>
      </c>
      <c r="F29" s="183">
        <f t="shared" si="1"/>
        <v>73.05718851160098</v>
      </c>
      <c r="G29" s="184">
        <f t="shared" si="2"/>
        <v>30.41621147797255</v>
      </c>
      <c r="I29" s="106"/>
    </row>
    <row r="30" spans="1:9" ht="28.5" customHeight="1">
      <c r="A30" s="107" t="s">
        <v>34</v>
      </c>
      <c r="B30" s="108" t="s">
        <v>35</v>
      </c>
      <c r="C30" s="166">
        <v>402635.22</v>
      </c>
      <c r="D30" s="166">
        <f>D31+D33+D36+D37+D38+D39+D41+D42</f>
        <v>167630.84166666665</v>
      </c>
      <c r="E30" s="166">
        <f>E31+E33+E36+E37+E38+E39</f>
        <v>123828.77000000002</v>
      </c>
      <c r="F30" s="185">
        <f t="shared" si="1"/>
        <v>73.86992081459157</v>
      </c>
      <c r="G30" s="185">
        <f t="shared" si="2"/>
        <v>30.754579790610475</v>
      </c>
      <c r="I30" s="88"/>
    </row>
    <row r="31" spans="1:7" ht="28.5">
      <c r="A31" s="80" t="s">
        <v>36</v>
      </c>
      <c r="B31" s="109" t="s">
        <v>94</v>
      </c>
      <c r="C31" s="170">
        <f>C32</f>
        <v>1606</v>
      </c>
      <c r="D31" s="170">
        <f>D32</f>
        <v>535.3333333333334</v>
      </c>
      <c r="E31" s="170">
        <f>E32</f>
        <v>268</v>
      </c>
      <c r="F31" s="182">
        <f>F32</f>
        <v>50.06226650062266</v>
      </c>
      <c r="G31" s="182">
        <f>G32</f>
        <v>16.68742216687422</v>
      </c>
    </row>
    <row r="32" spans="1:7" ht="14.25">
      <c r="A32" s="80" t="s">
        <v>96</v>
      </c>
      <c r="B32" s="110" t="s">
        <v>95</v>
      </c>
      <c r="C32" s="170">
        <f>1606</f>
        <v>1606</v>
      </c>
      <c r="D32" s="170">
        <f>C32/12*4</f>
        <v>535.3333333333334</v>
      </c>
      <c r="E32" s="170">
        <v>268</v>
      </c>
      <c r="F32" s="169">
        <f t="shared" si="1"/>
        <v>50.06226650062266</v>
      </c>
      <c r="G32" s="169">
        <f t="shared" si="2"/>
        <v>16.68742216687422</v>
      </c>
    </row>
    <row r="33" spans="1:7" ht="29.25" customHeight="1">
      <c r="A33" s="81" t="s">
        <v>132</v>
      </c>
      <c r="B33" s="79" t="s">
        <v>97</v>
      </c>
      <c r="C33" s="170">
        <v>223845.12</v>
      </c>
      <c r="D33" s="170">
        <f>C33/12*5</f>
        <v>93268.79999999999</v>
      </c>
      <c r="E33" s="170">
        <v>42249.9</v>
      </c>
      <c r="F33" s="169">
        <f t="shared" si="1"/>
        <v>45.29907107199836</v>
      </c>
      <c r="G33" s="169">
        <f t="shared" si="2"/>
        <v>18.87461294666598</v>
      </c>
    </row>
    <row r="34" spans="1:7" ht="33.75">
      <c r="A34" s="81" t="s">
        <v>98</v>
      </c>
      <c r="B34" s="111" t="s">
        <v>99</v>
      </c>
      <c r="C34" s="170">
        <v>0</v>
      </c>
      <c r="D34" s="170">
        <f aca="true" t="shared" si="4" ref="D34:D40">C34/12*5</f>
        <v>0</v>
      </c>
      <c r="E34" s="170">
        <v>0</v>
      </c>
      <c r="F34" s="169">
        <v>0</v>
      </c>
      <c r="G34" s="169">
        <v>0</v>
      </c>
    </row>
    <row r="35" spans="1:7" ht="12.75" customHeight="1" hidden="1">
      <c r="A35" s="78"/>
      <c r="B35" s="112"/>
      <c r="C35" s="170"/>
      <c r="D35" s="170">
        <f t="shared" si="4"/>
        <v>0</v>
      </c>
      <c r="E35" s="196"/>
      <c r="F35" s="169" t="e">
        <f t="shared" si="1"/>
        <v>#DIV/0!</v>
      </c>
      <c r="G35" s="169" t="e">
        <f t="shared" si="2"/>
        <v>#DIV/0!</v>
      </c>
    </row>
    <row r="36" spans="1:7" ht="20.25" customHeight="1">
      <c r="A36" s="80" t="s">
        <v>131</v>
      </c>
      <c r="B36" s="112" t="s">
        <v>37</v>
      </c>
      <c r="C36" s="170">
        <v>175625.3</v>
      </c>
      <c r="D36" s="170">
        <f t="shared" si="4"/>
        <v>73177.20833333333</v>
      </c>
      <c r="E36" s="170">
        <v>81116.02</v>
      </c>
      <c r="F36" s="169">
        <f>E36/D36*100</f>
        <v>110.8487490128131</v>
      </c>
      <c r="G36" s="169">
        <f>E36/C36*100</f>
        <v>46.186978755338785</v>
      </c>
    </row>
    <row r="37" spans="1:7" ht="15" customHeight="1">
      <c r="A37" s="82" t="s">
        <v>133</v>
      </c>
      <c r="B37" s="113" t="s">
        <v>38</v>
      </c>
      <c r="C37" s="170">
        <v>1558.8</v>
      </c>
      <c r="D37" s="170">
        <f>C37/12*5</f>
        <v>649.5</v>
      </c>
      <c r="E37" s="170">
        <v>194.85</v>
      </c>
      <c r="F37" s="169">
        <f>E37/D37*100</f>
        <v>30</v>
      </c>
      <c r="G37" s="169">
        <f>E37/C37*100</f>
        <v>12.5</v>
      </c>
    </row>
    <row r="38" spans="1:7" ht="24.75" customHeight="1">
      <c r="A38" s="83" t="s">
        <v>39</v>
      </c>
      <c r="B38" s="114" t="s">
        <v>100</v>
      </c>
      <c r="C38" s="170">
        <v>0</v>
      </c>
      <c r="D38" s="170">
        <f t="shared" si="4"/>
        <v>0</v>
      </c>
      <c r="E38" s="170">
        <v>0</v>
      </c>
      <c r="F38" s="169">
        <v>0</v>
      </c>
      <c r="G38" s="169">
        <v>0</v>
      </c>
    </row>
    <row r="39" spans="1:7" ht="26.25" customHeight="1">
      <c r="A39" s="81" t="s">
        <v>39</v>
      </c>
      <c r="B39" s="115" t="s">
        <v>40</v>
      </c>
      <c r="C39" s="173">
        <v>0</v>
      </c>
      <c r="D39" s="170">
        <f t="shared" si="4"/>
        <v>0</v>
      </c>
      <c r="E39" s="170">
        <v>0</v>
      </c>
      <c r="F39" s="169">
        <v>0</v>
      </c>
      <c r="G39" s="169">
        <v>0</v>
      </c>
    </row>
    <row r="40" spans="1:7" ht="26.25" customHeight="1">
      <c r="A40" s="83" t="s">
        <v>134</v>
      </c>
      <c r="B40" s="116" t="s">
        <v>135</v>
      </c>
      <c r="C40" s="173">
        <v>0</v>
      </c>
      <c r="D40" s="170">
        <f t="shared" si="4"/>
        <v>0</v>
      </c>
      <c r="E40" s="171">
        <v>54.3</v>
      </c>
      <c r="F40" s="169">
        <v>0</v>
      </c>
      <c r="G40" s="169">
        <v>0</v>
      </c>
    </row>
    <row r="41" spans="1:7" ht="53.25" customHeight="1" thickBot="1">
      <c r="A41" s="83" t="s">
        <v>101</v>
      </c>
      <c r="B41" s="116" t="s">
        <v>102</v>
      </c>
      <c r="C41" s="174">
        <v>0</v>
      </c>
      <c r="D41" s="170">
        <f>C41/12*5</f>
        <v>0</v>
      </c>
      <c r="E41" s="171">
        <f>-1416.69</f>
        <v>-1416.69</v>
      </c>
      <c r="F41" s="169">
        <v>0</v>
      </c>
      <c r="G41" s="169">
        <v>0</v>
      </c>
    </row>
    <row r="42" spans="1:7" ht="27" customHeight="1" thickBot="1">
      <c r="A42" s="84" t="s">
        <v>41</v>
      </c>
      <c r="B42" s="117" t="s">
        <v>42</v>
      </c>
      <c r="C42" s="175">
        <v>0</v>
      </c>
      <c r="D42" s="179">
        <f>C42/12*5</f>
        <v>0</v>
      </c>
      <c r="E42" s="175">
        <v>0</v>
      </c>
      <c r="F42" s="186">
        <v>0</v>
      </c>
      <c r="G42" s="187">
        <v>0</v>
      </c>
    </row>
    <row r="43" spans="1:10" ht="18" customHeight="1" thickBot="1">
      <c r="A43" s="208" t="s">
        <v>43</v>
      </c>
      <c r="B43" s="209"/>
      <c r="C43" s="176">
        <f>C30+C11</f>
        <v>581215.22</v>
      </c>
      <c r="D43" s="172">
        <f>D30+D11</f>
        <v>242039.175</v>
      </c>
      <c r="E43" s="172">
        <f>E29+E11</f>
        <v>198557.25</v>
      </c>
      <c r="F43" s="188">
        <f t="shared" si="1"/>
        <v>82.03517054625559</v>
      </c>
      <c r="G43" s="189">
        <f t="shared" si="2"/>
        <v>34.162431259112594</v>
      </c>
      <c r="I43" s="88"/>
      <c r="J43" s="88"/>
    </row>
    <row r="44" ht="10.5" customHeight="1">
      <c r="A44" s="118"/>
    </row>
    <row r="45" ht="12.75" hidden="1"/>
    <row r="46" spans="1:2" ht="14.25" customHeight="1">
      <c r="A46" s="200" t="s">
        <v>117</v>
      </c>
      <c r="B46" s="200"/>
    </row>
    <row r="47" spans="1:2" ht="12.75">
      <c r="A47" s="200"/>
      <c r="B47" s="200"/>
    </row>
    <row r="48" spans="1:7" ht="14.25">
      <c r="A48" s="200"/>
      <c r="B48" s="200"/>
      <c r="E48" s="201" t="s">
        <v>128</v>
      </c>
      <c r="F48" s="201"/>
      <c r="G48" s="201"/>
    </row>
    <row r="52" ht="12.75">
      <c r="E52" s="88"/>
    </row>
  </sheetData>
  <sheetProtection/>
  <mergeCells count="14">
    <mergeCell ref="A43:B43"/>
    <mergeCell ref="F8:F10"/>
    <mergeCell ref="G8:G10"/>
    <mergeCell ref="A8:A10"/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7">
      <selection activeCell="J19" sqref="J19"/>
    </sheetView>
  </sheetViews>
  <sheetFormatPr defaultColWidth="9.140625" defaultRowHeight="12.75"/>
  <cols>
    <col min="1" max="1" width="5.8515625" style="122" customWidth="1"/>
    <col min="2" max="2" width="52.00390625" style="122" customWidth="1"/>
    <col min="3" max="3" width="9.421875" style="122" customWidth="1"/>
    <col min="4" max="4" width="8.421875" style="122" hidden="1" customWidth="1"/>
    <col min="5" max="5" width="8.7109375" style="122" customWidth="1"/>
    <col min="6" max="6" width="6.7109375" style="122" hidden="1" customWidth="1"/>
    <col min="7" max="7" width="8.7109375" style="122" customWidth="1"/>
    <col min="8" max="16384" width="9.140625" style="122" customWidth="1"/>
  </cols>
  <sheetData>
    <row r="1" spans="2:7" ht="11.25" customHeight="1">
      <c r="B1" s="18"/>
      <c r="C1" s="213" t="s">
        <v>125</v>
      </c>
      <c r="D1" s="213"/>
      <c r="E1" s="213"/>
      <c r="F1" s="213"/>
      <c r="G1" s="213"/>
    </row>
    <row r="2" spans="2:7" ht="11.25" customHeight="1">
      <c r="B2" s="214"/>
      <c r="C2" s="214"/>
      <c r="D2" s="214"/>
      <c r="E2" s="214"/>
      <c r="F2" s="214"/>
      <c r="G2" s="214"/>
    </row>
    <row r="3" spans="1:7" ht="12.75">
      <c r="A3" s="198" t="s">
        <v>129</v>
      </c>
      <c r="B3" s="198"/>
      <c r="C3" s="198"/>
      <c r="D3" s="198"/>
      <c r="E3" s="198"/>
      <c r="F3" s="198"/>
      <c r="G3" s="198"/>
    </row>
    <row r="4" spans="1:7" ht="12.75">
      <c r="A4" s="215" t="s">
        <v>136</v>
      </c>
      <c r="B4" s="215"/>
      <c r="C4" s="215"/>
      <c r="D4" s="215"/>
      <c r="E4" s="215"/>
      <c r="F4" s="215"/>
      <c r="G4" s="215"/>
    </row>
    <row r="5" spans="5:7" ht="12.75" customHeight="1" thickBot="1">
      <c r="E5" s="216" t="s">
        <v>44</v>
      </c>
      <c r="F5" s="216"/>
      <c r="G5" s="216"/>
    </row>
    <row r="6" spans="1:7" s="7" customFormat="1" ht="57" customHeight="1" thickBot="1">
      <c r="A6" s="3" t="s">
        <v>45</v>
      </c>
      <c r="B6" s="1" t="s">
        <v>46</v>
      </c>
      <c r="C6" s="4" t="s">
        <v>86</v>
      </c>
      <c r="D6" s="5" t="s">
        <v>47</v>
      </c>
      <c r="E6" s="4" t="s">
        <v>48</v>
      </c>
      <c r="F6" s="4" t="s">
        <v>49</v>
      </c>
      <c r="G6" s="6" t="s">
        <v>87</v>
      </c>
    </row>
    <row r="7" spans="1:7" ht="12" customHeight="1" thickBot="1">
      <c r="A7" s="8">
        <v>100</v>
      </c>
      <c r="B7" s="13" t="s">
        <v>50</v>
      </c>
      <c r="C7" s="190">
        <f>SUM(C8:C15)</f>
        <v>46029</v>
      </c>
      <c r="D7" s="123"/>
      <c r="E7" s="190">
        <f>SUM(E8:E15)</f>
        <v>17588</v>
      </c>
      <c r="F7" s="123"/>
      <c r="G7" s="124">
        <f aca="true" t="shared" si="0" ref="G7:G58">E7/C7*100</f>
        <v>38.210693258597836</v>
      </c>
    </row>
    <row r="8" spans="1:7" s="126" customFormat="1" ht="12.75" customHeight="1">
      <c r="A8" s="125">
        <v>102</v>
      </c>
      <c r="B8" s="9" t="s">
        <v>84</v>
      </c>
      <c r="C8" s="191">
        <v>1572</v>
      </c>
      <c r="D8" s="192"/>
      <c r="E8" s="193">
        <v>700</v>
      </c>
      <c r="F8" s="192"/>
      <c r="G8" s="194">
        <f t="shared" si="0"/>
        <v>44.529262086513995</v>
      </c>
    </row>
    <row r="9" spans="1:7" ht="23.25" customHeight="1">
      <c r="A9" s="127">
        <v>103</v>
      </c>
      <c r="B9" s="66" t="s">
        <v>51</v>
      </c>
      <c r="C9" s="128">
        <v>1622</v>
      </c>
      <c r="D9" s="129"/>
      <c r="E9" s="128">
        <v>686</v>
      </c>
      <c r="F9" s="129"/>
      <c r="G9" s="130">
        <f t="shared" si="0"/>
        <v>42.293464858199755</v>
      </c>
    </row>
    <row r="10" spans="1:7" ht="24" customHeight="1">
      <c r="A10" s="127">
        <v>104</v>
      </c>
      <c r="B10" s="66" t="s">
        <v>85</v>
      </c>
      <c r="C10" s="128">
        <v>26372</v>
      </c>
      <c r="D10" s="129"/>
      <c r="E10" s="128">
        <v>10216</v>
      </c>
      <c r="F10" s="129"/>
      <c r="G10" s="130">
        <f t="shared" si="0"/>
        <v>38.738055513423326</v>
      </c>
    </row>
    <row r="11" spans="1:7" ht="24" customHeight="1">
      <c r="A11" s="131">
        <v>105</v>
      </c>
      <c r="B11" s="67" t="s">
        <v>120</v>
      </c>
      <c r="C11" s="132">
        <v>134</v>
      </c>
      <c r="D11" s="133"/>
      <c r="E11" s="132">
        <v>40</v>
      </c>
      <c r="F11" s="133"/>
      <c r="G11" s="134">
        <f t="shared" si="0"/>
        <v>29.850746268656714</v>
      </c>
    </row>
    <row r="12" spans="1:7" ht="45" customHeight="1">
      <c r="A12" s="131">
        <v>106</v>
      </c>
      <c r="B12" s="68" t="s">
        <v>121</v>
      </c>
      <c r="C12" s="132">
        <v>6407</v>
      </c>
      <c r="D12" s="133"/>
      <c r="E12" s="132">
        <v>2008</v>
      </c>
      <c r="F12" s="133"/>
      <c r="G12" s="134">
        <f t="shared" si="0"/>
        <v>31.340721086311845</v>
      </c>
    </row>
    <row r="13" spans="1:7" ht="18" customHeight="1">
      <c r="A13" s="131">
        <v>107</v>
      </c>
      <c r="B13" s="69" t="s">
        <v>122</v>
      </c>
      <c r="C13" s="132"/>
      <c r="D13" s="133"/>
      <c r="E13" s="132"/>
      <c r="F13" s="133"/>
      <c r="G13" s="134"/>
    </row>
    <row r="14" spans="1:7" ht="16.5" customHeight="1">
      <c r="A14" s="135">
        <v>113</v>
      </c>
      <c r="B14" s="70" t="s">
        <v>53</v>
      </c>
      <c r="C14" s="128">
        <v>9822</v>
      </c>
      <c r="D14" s="129"/>
      <c r="E14" s="128">
        <v>3938</v>
      </c>
      <c r="F14" s="129"/>
      <c r="G14" s="130">
        <f t="shared" si="0"/>
        <v>40.09366727754022</v>
      </c>
    </row>
    <row r="15" spans="1:7" ht="14.25" customHeight="1" thickBot="1">
      <c r="A15" s="136">
        <v>111</v>
      </c>
      <c r="B15" s="71" t="s">
        <v>123</v>
      </c>
      <c r="C15" s="190">
        <v>100</v>
      </c>
      <c r="D15" s="137"/>
      <c r="E15" s="190">
        <v>0</v>
      </c>
      <c r="F15" s="137"/>
      <c r="G15" s="195">
        <f t="shared" si="0"/>
        <v>0</v>
      </c>
    </row>
    <row r="16" spans="1:7" ht="15" customHeight="1" thickBot="1">
      <c r="A16" s="138">
        <v>200</v>
      </c>
      <c r="B16" s="55" t="s">
        <v>118</v>
      </c>
      <c r="C16" s="139">
        <f>C17</f>
        <v>673</v>
      </c>
      <c r="D16" s="139">
        <f>D17</f>
        <v>0</v>
      </c>
      <c r="E16" s="139">
        <f>E17</f>
        <v>239</v>
      </c>
      <c r="F16" s="60"/>
      <c r="G16" s="124">
        <f t="shared" si="0"/>
        <v>35.51263001485884</v>
      </c>
    </row>
    <row r="17" spans="1:7" ht="15" customHeight="1" thickBot="1">
      <c r="A17" s="138">
        <v>203</v>
      </c>
      <c r="B17" s="55" t="s">
        <v>119</v>
      </c>
      <c r="C17" s="139">
        <v>673</v>
      </c>
      <c r="D17" s="60"/>
      <c r="E17" s="139">
        <v>239</v>
      </c>
      <c r="F17" s="60"/>
      <c r="G17" s="124">
        <f>E17/C17*100</f>
        <v>35.51263001485884</v>
      </c>
    </row>
    <row r="18" spans="1:7" ht="23.25" customHeight="1" thickBot="1">
      <c r="A18" s="11">
        <v>300</v>
      </c>
      <c r="B18" s="12" t="s">
        <v>54</v>
      </c>
      <c r="C18" s="139">
        <f>SUM(C19:C21)</f>
        <v>7511</v>
      </c>
      <c r="D18" s="60"/>
      <c r="E18" s="139">
        <f>SUM(E19:E21)</f>
        <v>2806</v>
      </c>
      <c r="F18" s="60"/>
      <c r="G18" s="124">
        <f t="shared" si="0"/>
        <v>37.35854080681667</v>
      </c>
    </row>
    <row r="19" spans="1:7" ht="37.5" customHeight="1">
      <c r="A19" s="140">
        <v>309</v>
      </c>
      <c r="B19" s="10" t="s">
        <v>103</v>
      </c>
      <c r="C19" s="58">
        <v>6550</v>
      </c>
      <c r="D19" s="56"/>
      <c r="E19" s="58">
        <v>2442</v>
      </c>
      <c r="F19" s="56"/>
      <c r="G19" s="141">
        <f t="shared" si="0"/>
        <v>37.282442748091604</v>
      </c>
    </row>
    <row r="20" spans="1:8" ht="20.25" customHeight="1">
      <c r="A20" s="127">
        <v>310</v>
      </c>
      <c r="B20" s="10" t="s">
        <v>55</v>
      </c>
      <c r="C20" s="128">
        <v>573</v>
      </c>
      <c r="D20" s="129"/>
      <c r="E20" s="128">
        <v>5</v>
      </c>
      <c r="F20" s="129"/>
      <c r="G20" s="130">
        <f t="shared" si="0"/>
        <v>0.8726003490401396</v>
      </c>
      <c r="H20" s="85"/>
    </row>
    <row r="21" spans="1:8" ht="24" customHeight="1" thickBot="1">
      <c r="A21" s="136">
        <v>314</v>
      </c>
      <c r="B21" s="17" t="s">
        <v>104</v>
      </c>
      <c r="C21" s="142">
        <v>388</v>
      </c>
      <c r="D21" s="137"/>
      <c r="E21" s="142">
        <v>359</v>
      </c>
      <c r="F21" s="137"/>
      <c r="G21" s="134">
        <f t="shared" si="0"/>
        <v>92.5257731958763</v>
      </c>
      <c r="H21" s="85"/>
    </row>
    <row r="22" spans="1:8" ht="17.25" customHeight="1" thickBot="1">
      <c r="A22" s="11">
        <v>400</v>
      </c>
      <c r="B22" s="14" t="s">
        <v>56</v>
      </c>
      <c r="C22" s="139">
        <f>SUM(C23:C29)</f>
        <v>50467</v>
      </c>
      <c r="D22" s="60"/>
      <c r="E22" s="139">
        <f>SUM(E23:E29)</f>
        <v>2766</v>
      </c>
      <c r="F22" s="60"/>
      <c r="G22" s="124">
        <f t="shared" si="0"/>
        <v>5.480809241682684</v>
      </c>
      <c r="H22" s="85"/>
    </row>
    <row r="23" spans="1:8" ht="15" customHeight="1">
      <c r="A23" s="24">
        <v>405</v>
      </c>
      <c r="B23" s="45" t="s">
        <v>57</v>
      </c>
      <c r="C23" s="143">
        <v>469</v>
      </c>
      <c r="D23" s="56"/>
      <c r="E23" s="58">
        <v>0</v>
      </c>
      <c r="F23" s="56"/>
      <c r="G23" s="141">
        <f t="shared" si="0"/>
        <v>0</v>
      </c>
      <c r="H23" s="85"/>
    </row>
    <row r="24" spans="1:7" ht="13.5" customHeight="1">
      <c r="A24" s="24">
        <v>406</v>
      </c>
      <c r="B24" s="144" t="s">
        <v>58</v>
      </c>
      <c r="C24" s="58">
        <v>7867</v>
      </c>
      <c r="D24" s="56"/>
      <c r="E24" s="58">
        <v>264</v>
      </c>
      <c r="F24" s="56"/>
      <c r="G24" s="130">
        <f t="shared" si="0"/>
        <v>3.3557900088979284</v>
      </c>
    </row>
    <row r="25" spans="1:7" ht="12" customHeight="1">
      <c r="A25" s="24">
        <v>407</v>
      </c>
      <c r="B25" s="145" t="s">
        <v>59</v>
      </c>
      <c r="C25" s="58">
        <v>67</v>
      </c>
      <c r="D25" s="56"/>
      <c r="E25" s="58">
        <v>0</v>
      </c>
      <c r="F25" s="56"/>
      <c r="G25" s="130">
        <f t="shared" si="0"/>
        <v>0</v>
      </c>
    </row>
    <row r="26" spans="1:7" ht="12.75" customHeight="1">
      <c r="A26" s="25">
        <v>408</v>
      </c>
      <c r="B26" s="46" t="s">
        <v>60</v>
      </c>
      <c r="C26" s="142">
        <v>380</v>
      </c>
      <c r="D26" s="137"/>
      <c r="E26" s="142">
        <v>108</v>
      </c>
      <c r="F26" s="137"/>
      <c r="G26" s="130">
        <v>0</v>
      </c>
    </row>
    <row r="27" spans="1:8" ht="12" customHeight="1">
      <c r="A27" s="26">
        <v>409</v>
      </c>
      <c r="B27" s="146" t="s">
        <v>105</v>
      </c>
      <c r="C27" s="128">
        <v>40147</v>
      </c>
      <c r="D27" s="147"/>
      <c r="E27" s="148">
        <v>2200</v>
      </c>
      <c r="F27" s="148"/>
      <c r="G27" s="130">
        <f t="shared" si="0"/>
        <v>5.479861508954592</v>
      </c>
      <c r="H27" s="137"/>
    </row>
    <row r="28" spans="1:8" ht="12" customHeight="1">
      <c r="A28" s="26">
        <v>410</v>
      </c>
      <c r="B28" s="146" t="s">
        <v>106</v>
      </c>
      <c r="C28" s="128">
        <v>590</v>
      </c>
      <c r="D28" s="147"/>
      <c r="E28" s="148">
        <v>146</v>
      </c>
      <c r="F28" s="148"/>
      <c r="G28" s="130">
        <f t="shared" si="0"/>
        <v>24.74576271186441</v>
      </c>
      <c r="H28" s="137"/>
    </row>
    <row r="29" spans="1:7" ht="12" customHeight="1" thickBot="1">
      <c r="A29" s="25">
        <v>412</v>
      </c>
      <c r="B29" s="47" t="s">
        <v>61</v>
      </c>
      <c r="C29" s="190">
        <v>947</v>
      </c>
      <c r="D29" s="137"/>
      <c r="E29" s="142">
        <v>48</v>
      </c>
      <c r="F29" s="137"/>
      <c r="G29" s="134">
        <f t="shared" si="0"/>
        <v>5.068637803590286</v>
      </c>
    </row>
    <row r="30" spans="1:7" s="15" customFormat="1" ht="15.75" customHeight="1" thickBot="1">
      <c r="A30" s="27">
        <v>500</v>
      </c>
      <c r="B30" s="48" t="s">
        <v>62</v>
      </c>
      <c r="C30" s="59">
        <f>SUM(C31:C34)</f>
        <v>106565</v>
      </c>
      <c r="D30" s="60"/>
      <c r="E30" s="59">
        <f>SUM(E31:E34)</f>
        <v>2860</v>
      </c>
      <c r="F30" s="60"/>
      <c r="G30" s="124">
        <f t="shared" si="0"/>
        <v>2.6838080045042934</v>
      </c>
    </row>
    <row r="31" spans="1:7" ht="12" customHeight="1">
      <c r="A31" s="28">
        <v>501</v>
      </c>
      <c r="B31" s="19" t="s">
        <v>63</v>
      </c>
      <c r="C31" s="57">
        <v>1115</v>
      </c>
      <c r="D31" s="56"/>
      <c r="E31" s="58">
        <v>352</v>
      </c>
      <c r="F31" s="56"/>
      <c r="G31" s="141">
        <f t="shared" si="0"/>
        <v>31.569506726457398</v>
      </c>
    </row>
    <row r="32" spans="1:7" ht="12" customHeight="1">
      <c r="A32" s="29">
        <v>502</v>
      </c>
      <c r="B32" s="20" t="s">
        <v>64</v>
      </c>
      <c r="C32" s="149">
        <v>84213</v>
      </c>
      <c r="D32" s="129"/>
      <c r="E32" s="128">
        <v>0</v>
      </c>
      <c r="F32" s="129"/>
      <c r="G32" s="130">
        <f t="shared" si="0"/>
        <v>0</v>
      </c>
    </row>
    <row r="33" spans="1:7" ht="12" customHeight="1">
      <c r="A33" s="30">
        <v>503</v>
      </c>
      <c r="B33" s="21" t="s">
        <v>65</v>
      </c>
      <c r="C33" s="150">
        <v>21216</v>
      </c>
      <c r="D33" s="133"/>
      <c r="E33" s="132">
        <v>2508</v>
      </c>
      <c r="F33" s="133"/>
      <c r="G33" s="130">
        <f t="shared" si="0"/>
        <v>11.82126696832579</v>
      </c>
    </row>
    <row r="34" spans="1:7" ht="12" customHeight="1" thickBot="1">
      <c r="A34" s="30">
        <v>505</v>
      </c>
      <c r="B34" s="21" t="s">
        <v>66</v>
      </c>
      <c r="C34" s="150">
        <v>21</v>
      </c>
      <c r="D34" s="133"/>
      <c r="E34" s="132">
        <v>0</v>
      </c>
      <c r="F34" s="133"/>
      <c r="G34" s="134">
        <f t="shared" si="0"/>
        <v>0</v>
      </c>
    </row>
    <row r="35" spans="1:7" s="15" customFormat="1" ht="12" customHeight="1" thickBot="1">
      <c r="A35" s="27">
        <v>600</v>
      </c>
      <c r="B35" s="48" t="s">
        <v>67</v>
      </c>
      <c r="C35" s="59">
        <v>160</v>
      </c>
      <c r="D35" s="60"/>
      <c r="E35" s="139">
        <v>10</v>
      </c>
      <c r="F35" s="60"/>
      <c r="G35" s="124">
        <f t="shared" si="0"/>
        <v>6.25</v>
      </c>
    </row>
    <row r="36" spans="1:7" s="15" customFormat="1" ht="12" customHeight="1" thickBot="1">
      <c r="A36" s="31">
        <v>700</v>
      </c>
      <c r="B36" s="49" t="s">
        <v>68</v>
      </c>
      <c r="C36" s="151">
        <f>SUM(C37:C41)</f>
        <v>351588</v>
      </c>
      <c r="D36" s="152"/>
      <c r="E36" s="151">
        <f>SUM(E37:E41)</f>
        <v>133124</v>
      </c>
      <c r="F36" s="123"/>
      <c r="G36" s="124">
        <f t="shared" si="0"/>
        <v>37.863635846502156</v>
      </c>
    </row>
    <row r="37" spans="1:7" s="15" customFormat="1" ht="12" customHeight="1">
      <c r="A37" s="32">
        <v>701</v>
      </c>
      <c r="B37" s="19" t="s">
        <v>69</v>
      </c>
      <c r="C37" s="57">
        <v>113079</v>
      </c>
      <c r="D37" s="56"/>
      <c r="E37" s="58">
        <v>46907</v>
      </c>
      <c r="F37" s="56"/>
      <c r="G37" s="141">
        <f t="shared" si="0"/>
        <v>41.48161904509237</v>
      </c>
    </row>
    <row r="38" spans="1:7" s="15" customFormat="1" ht="12" customHeight="1">
      <c r="A38" s="33">
        <v>702</v>
      </c>
      <c r="B38" s="20" t="s">
        <v>70</v>
      </c>
      <c r="C38" s="149">
        <v>163383</v>
      </c>
      <c r="D38" s="129"/>
      <c r="E38" s="128">
        <v>66112</v>
      </c>
      <c r="F38" s="129"/>
      <c r="G38" s="130">
        <f t="shared" si="0"/>
        <v>40.46443020387678</v>
      </c>
    </row>
    <row r="39" spans="1:7" s="15" customFormat="1" ht="12" customHeight="1">
      <c r="A39" s="33">
        <v>703</v>
      </c>
      <c r="B39" s="20" t="s">
        <v>127</v>
      </c>
      <c r="C39" s="149">
        <v>54086</v>
      </c>
      <c r="D39" s="129"/>
      <c r="E39" s="128">
        <v>14078</v>
      </c>
      <c r="F39" s="129"/>
      <c r="G39" s="130">
        <f t="shared" si="0"/>
        <v>26.028916910106126</v>
      </c>
    </row>
    <row r="40" spans="1:7" s="15" customFormat="1" ht="12" customHeight="1">
      <c r="A40" s="33">
        <v>707</v>
      </c>
      <c r="B40" s="22" t="s">
        <v>71</v>
      </c>
      <c r="C40" s="149">
        <v>9235</v>
      </c>
      <c r="D40" s="129"/>
      <c r="E40" s="128">
        <v>2767</v>
      </c>
      <c r="F40" s="129"/>
      <c r="G40" s="130">
        <f t="shared" si="0"/>
        <v>29.96210070384407</v>
      </c>
    </row>
    <row r="41" spans="1:7" s="15" customFormat="1" ht="12" customHeight="1" thickBot="1">
      <c r="A41" s="34">
        <v>709</v>
      </c>
      <c r="B41" s="50" t="s">
        <v>72</v>
      </c>
      <c r="C41" s="150">
        <v>11805</v>
      </c>
      <c r="D41" s="133"/>
      <c r="E41" s="132">
        <v>3260</v>
      </c>
      <c r="F41" s="133"/>
      <c r="G41" s="134">
        <f t="shared" si="0"/>
        <v>27.615417196103348</v>
      </c>
    </row>
    <row r="42" spans="1:7" s="15" customFormat="1" ht="12" customHeight="1" thickBot="1">
      <c r="A42" s="35">
        <v>800</v>
      </c>
      <c r="B42" s="51" t="s">
        <v>73</v>
      </c>
      <c r="C42" s="59">
        <f>SUM(C43:C44)</f>
        <v>30044</v>
      </c>
      <c r="D42" s="60"/>
      <c r="E42" s="59">
        <f>SUM(E43:E44)</f>
        <v>12387</v>
      </c>
      <c r="F42" s="60"/>
      <c r="G42" s="124">
        <f t="shared" si="0"/>
        <v>41.22953002263347</v>
      </c>
    </row>
    <row r="43" spans="1:7" s="15" customFormat="1" ht="12" customHeight="1">
      <c r="A43" s="32">
        <v>801</v>
      </c>
      <c r="B43" s="19" t="s">
        <v>74</v>
      </c>
      <c r="C43" s="57">
        <v>27269</v>
      </c>
      <c r="D43" s="56"/>
      <c r="E43" s="58">
        <v>11489</v>
      </c>
      <c r="F43" s="56"/>
      <c r="G43" s="141">
        <f t="shared" si="0"/>
        <v>42.132091385822726</v>
      </c>
    </row>
    <row r="44" spans="1:7" s="15" customFormat="1" ht="12" customHeight="1" thickBot="1">
      <c r="A44" s="34">
        <v>804</v>
      </c>
      <c r="B44" s="21" t="s">
        <v>75</v>
      </c>
      <c r="C44" s="150">
        <v>2775</v>
      </c>
      <c r="D44" s="133"/>
      <c r="E44" s="132">
        <v>898</v>
      </c>
      <c r="F44" s="133"/>
      <c r="G44" s="134">
        <f t="shared" si="0"/>
        <v>32.36036036036036</v>
      </c>
    </row>
    <row r="45" spans="1:7" s="15" customFormat="1" ht="12" customHeight="1" thickBot="1">
      <c r="A45" s="36">
        <v>1000</v>
      </c>
      <c r="B45" s="51" t="s">
        <v>77</v>
      </c>
      <c r="C45" s="59">
        <f>SUM(C47:C48)</f>
        <v>31642</v>
      </c>
      <c r="D45" s="60"/>
      <c r="E45" s="59">
        <f>SUM(E47:E48)</f>
        <v>14066</v>
      </c>
      <c r="F45" s="60"/>
      <c r="G45" s="124">
        <f t="shared" si="0"/>
        <v>44.45357436318817</v>
      </c>
    </row>
    <row r="46" spans="1:7" s="15" customFormat="1" ht="12" customHeight="1">
      <c r="A46" s="37">
        <v>1002</v>
      </c>
      <c r="B46" s="52" t="s">
        <v>107</v>
      </c>
      <c r="C46" s="57"/>
      <c r="D46" s="56"/>
      <c r="E46" s="58"/>
      <c r="F46" s="56"/>
      <c r="G46" s="141"/>
    </row>
    <row r="47" spans="1:7" s="16" customFormat="1" ht="12" customHeight="1">
      <c r="A47" s="38">
        <v>1003</v>
      </c>
      <c r="B47" s="22" t="s">
        <v>78</v>
      </c>
      <c r="C47" s="61">
        <v>30394</v>
      </c>
      <c r="D47" s="2"/>
      <c r="E47" s="62">
        <v>13578</v>
      </c>
      <c r="F47" s="2"/>
      <c r="G47" s="130">
        <f t="shared" si="0"/>
        <v>44.67329078107522</v>
      </c>
    </row>
    <row r="48" spans="1:7" s="15" customFormat="1" ht="12" customHeight="1" thickBot="1">
      <c r="A48" s="39">
        <v>1006</v>
      </c>
      <c r="B48" s="53" t="s">
        <v>79</v>
      </c>
      <c r="C48" s="63">
        <v>1248</v>
      </c>
      <c r="D48" s="64"/>
      <c r="E48" s="65">
        <v>488</v>
      </c>
      <c r="F48" s="64"/>
      <c r="G48" s="130">
        <f t="shared" si="0"/>
        <v>39.1025641025641</v>
      </c>
    </row>
    <row r="49" spans="1:7" ht="13.5" customHeight="1" hidden="1">
      <c r="A49" s="40">
        <v>1101</v>
      </c>
      <c r="B49" s="54" t="s">
        <v>80</v>
      </c>
      <c r="C49" s="153"/>
      <c r="D49" s="154"/>
      <c r="E49" s="143"/>
      <c r="F49" s="154"/>
      <c r="G49" s="130" t="e">
        <f t="shared" si="0"/>
        <v>#DIV/0!</v>
      </c>
    </row>
    <row r="50" spans="1:7" ht="13.5" customHeight="1" hidden="1">
      <c r="A50" s="38">
        <v>1102</v>
      </c>
      <c r="B50" s="22" t="s">
        <v>81</v>
      </c>
      <c r="C50" s="149"/>
      <c r="D50" s="129"/>
      <c r="E50" s="128"/>
      <c r="F50" s="129"/>
      <c r="G50" s="130" t="e">
        <f t="shared" si="0"/>
        <v>#DIV/0!</v>
      </c>
    </row>
    <row r="51" spans="1:7" ht="14.25" customHeight="1" hidden="1">
      <c r="A51" s="38">
        <v>1103</v>
      </c>
      <c r="B51" s="22" t="s">
        <v>82</v>
      </c>
      <c r="C51" s="149"/>
      <c r="D51" s="129"/>
      <c r="E51" s="128"/>
      <c r="F51" s="129"/>
      <c r="G51" s="130" t="e">
        <f t="shared" si="0"/>
        <v>#DIV/0!</v>
      </c>
    </row>
    <row r="52" spans="1:7" ht="13.5" customHeight="1" hidden="1">
      <c r="A52" s="41">
        <v>1104</v>
      </c>
      <c r="B52" s="47" t="s">
        <v>83</v>
      </c>
      <c r="C52" s="155"/>
      <c r="D52" s="137"/>
      <c r="E52" s="142"/>
      <c r="F52" s="137"/>
      <c r="G52" s="134" t="e">
        <f t="shared" si="0"/>
        <v>#DIV/0!</v>
      </c>
    </row>
    <row r="53" spans="1:7" ht="13.5" customHeight="1" thickBot="1">
      <c r="A53" s="36">
        <v>1100</v>
      </c>
      <c r="B53" s="72" t="s">
        <v>76</v>
      </c>
      <c r="C53" s="139">
        <f>SUM(C54:C55)</f>
        <v>11402</v>
      </c>
      <c r="D53" s="156"/>
      <c r="E53" s="139">
        <f>SUM(E54:E55)</f>
        <v>3914</v>
      </c>
      <c r="F53" s="157"/>
      <c r="G53" s="124">
        <f t="shared" si="0"/>
        <v>34.327310998070516</v>
      </c>
    </row>
    <row r="54" spans="1:7" ht="13.5" customHeight="1">
      <c r="A54" s="42">
        <v>1102</v>
      </c>
      <c r="B54" s="73" t="s">
        <v>108</v>
      </c>
      <c r="C54" s="128">
        <v>7533</v>
      </c>
      <c r="D54" s="147"/>
      <c r="E54" s="148">
        <v>2903</v>
      </c>
      <c r="F54" s="148"/>
      <c r="G54" s="130">
        <f t="shared" si="0"/>
        <v>38.53710341165538</v>
      </c>
    </row>
    <row r="55" spans="1:7" ht="13.5" customHeight="1">
      <c r="A55" s="42">
        <v>1105</v>
      </c>
      <c r="B55" s="74" t="s">
        <v>124</v>
      </c>
      <c r="C55" s="128">
        <v>3869</v>
      </c>
      <c r="D55" s="147"/>
      <c r="E55" s="148">
        <v>1011</v>
      </c>
      <c r="F55" s="148"/>
      <c r="G55" s="130">
        <f t="shared" si="0"/>
        <v>26.130783148100285</v>
      </c>
    </row>
    <row r="56" spans="1:7" ht="13.5" customHeight="1">
      <c r="A56" s="43">
        <v>1200</v>
      </c>
      <c r="B56" s="75" t="s">
        <v>109</v>
      </c>
      <c r="C56" s="128">
        <v>2200</v>
      </c>
      <c r="D56" s="147"/>
      <c r="E56" s="148">
        <v>915</v>
      </c>
      <c r="F56" s="148"/>
      <c r="G56" s="130">
        <f t="shared" si="0"/>
        <v>41.590909090909086</v>
      </c>
    </row>
    <row r="57" spans="1:7" ht="13.5" customHeight="1" thickBot="1">
      <c r="A57" s="44">
        <v>1300</v>
      </c>
      <c r="B57" s="76" t="s">
        <v>52</v>
      </c>
      <c r="C57" s="132">
        <v>1100</v>
      </c>
      <c r="D57" s="158"/>
      <c r="E57" s="159">
        <v>3</v>
      </c>
      <c r="F57" s="159"/>
      <c r="G57" s="134">
        <f t="shared" si="0"/>
        <v>0.27272727272727276</v>
      </c>
    </row>
    <row r="58" spans="1:7" ht="16.5" customHeight="1" thickBot="1">
      <c r="A58" s="23"/>
      <c r="B58" s="77" t="s">
        <v>110</v>
      </c>
      <c r="C58" s="160">
        <f>C57+C56+C53+C45+C42+C36+C35+C30+C22+C18+C16+C7</f>
        <v>639381</v>
      </c>
      <c r="D58" s="161"/>
      <c r="E58" s="162">
        <f>E57+E56+E53+E45+E42+E36+E35+E30+E22+E18+E16+E7</f>
        <v>190678</v>
      </c>
      <c r="F58" s="162"/>
      <c r="G58" s="124">
        <f t="shared" si="0"/>
        <v>29.822281237634524</v>
      </c>
    </row>
    <row r="59" ht="9.75" customHeight="1"/>
    <row r="60" spans="1:2" ht="14.25" customHeight="1">
      <c r="A60" s="217" t="s">
        <v>117</v>
      </c>
      <c r="B60" s="217"/>
    </row>
    <row r="61" spans="1:2" ht="12.75">
      <c r="A61" s="217"/>
      <c r="B61" s="217"/>
    </row>
    <row r="62" spans="1:7" ht="14.25">
      <c r="A62" s="217"/>
      <c r="B62" s="217"/>
      <c r="E62" s="218" t="s">
        <v>128</v>
      </c>
      <c r="F62" s="218"/>
      <c r="G62" s="218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2018-09-26T06:56:07Z</dcterms:modified>
  <cp:category/>
  <cp:version/>
  <cp:contentType/>
  <cp:contentStatus/>
</cp:coreProperties>
</file>