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10890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'Лист1'!$A$1:$R$193</definedName>
  </definedNames>
  <calcPr fullCalcOnLoad="1"/>
</workbook>
</file>

<file path=xl/sharedStrings.xml><?xml version="1.0" encoding="utf-8"?>
<sst xmlns="http://schemas.openxmlformats.org/spreadsheetml/2006/main" count="225" uniqueCount="111">
  <si>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</si>
  <si>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</si>
  <si>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</si>
  <si>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</si>
  <si>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</si>
  <si>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</si>
  <si>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</si>
  <si>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</si>
  <si>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</si>
  <si>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</si>
  <si>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</si>
  <si>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 в том числе:</t>
  </si>
  <si>
    <t>Местный бюджет</t>
  </si>
  <si>
    <t>4-8</t>
  </si>
  <si>
    <t xml:space="preserve">прочие нужды </t>
  </si>
  <si>
    <t>Капитальные вложения</t>
  </si>
  <si>
    <t>Прочие нужды</t>
  </si>
  <si>
    <t>104</t>
  </si>
  <si>
    <t>12-17</t>
  </si>
  <si>
    <t>102</t>
  </si>
  <si>
    <t>105</t>
  </si>
  <si>
    <t>73</t>
  </si>
  <si>
    <t>21, 
24</t>
  </si>
  <si>
    <t xml:space="preserve">Подпрограмма 8. Чистая вода </t>
  </si>
  <si>
    <r>
      <t xml:space="preserve">Подпрограмма 7. Реконструкция и модернизация объектов жилищно-коммунального хозяйства в городском округе Нижняя Салда </t>
    </r>
  </si>
  <si>
    <t>28-32</t>
  </si>
  <si>
    <t>37-43</t>
  </si>
  <si>
    <t>46-49</t>
  </si>
  <si>
    <t>54-55</t>
  </si>
  <si>
    <t>57-59</t>
  </si>
  <si>
    <t>66-70,72</t>
  </si>
  <si>
    <t>89-93</t>
  </si>
  <si>
    <t>95-97</t>
  </si>
  <si>
    <t>99-100</t>
  </si>
  <si>
    <t>21</t>
  </si>
  <si>
    <t>72</t>
  </si>
  <si>
    <t>34</t>
  </si>
  <si>
    <t>51</t>
  </si>
  <si>
    <t>62</t>
  </si>
  <si>
    <t>60</t>
  </si>
  <si>
    <t>81</t>
  </si>
  <si>
    <t>83</t>
  </si>
  <si>
    <t>103</t>
  </si>
  <si>
    <t>115,117-119,123</t>
  </si>
  <si>
    <t>107</t>
  </si>
  <si>
    <t>113-115</t>
  </si>
  <si>
    <t>117</t>
  </si>
  <si>
    <r>
      <t>Мероприятие 1.</t>
    </r>
    <r>
      <rPr>
        <sz val="12"/>
        <color indexed="8"/>
        <rFont val="Liberation Serif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</si>
  <si>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r>
      <t xml:space="preserve">Мероприятие 5. </t>
    </r>
    <r>
      <rPr>
        <sz val="12"/>
        <color indexed="8"/>
        <rFont val="Liberation Serif"/>
        <family val="1"/>
      </rPr>
      <t>Снос ветхого жилья</t>
    </r>
  </si>
  <si>
    <r>
      <t>Мероприятие 1.</t>
    </r>
    <r>
      <rPr>
        <sz val="12"/>
        <color indexed="8"/>
        <rFont val="Liberation Serif"/>
        <family val="1"/>
      </rPr>
      <t xml:space="preserve"> Приобретение коммунальной техники</t>
    </r>
  </si>
  <si>
    <r>
      <t>Мероприятие 2.</t>
    </r>
    <r>
      <rPr>
        <sz val="12"/>
        <color indexed="8"/>
        <rFont val="Liberation Serif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</si>
  <si>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Погашение кредиторской задолженности прошлых лет</t>
    </r>
  </si>
  <si>
    <r>
      <t>Мероприятие 1.</t>
    </r>
    <r>
      <rPr>
        <sz val="12"/>
        <color indexed="8"/>
        <rFont val="Liberation Serif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</si>
  <si>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color indexed="8"/>
        <rFont val="Liberation Serif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</si>
  <si>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color indexed="8"/>
        <rFont val="Liberation Serif"/>
        <family val="1"/>
      </rPr>
      <t>Санитарная уборка городского округа Нижняя Салда</t>
    </r>
    <r>
      <rPr>
        <b/>
        <sz val="12"/>
        <color indexed="8"/>
        <rFont val="Liberation Serif"/>
        <family val="1"/>
      </rPr>
      <t xml:space="preserve"> </t>
    </r>
  </si>
  <si>
    <r>
      <t xml:space="preserve">Мероприятие 4. </t>
    </r>
    <r>
      <rPr>
        <sz val="12"/>
        <color indexed="8"/>
        <rFont val="Liberation Serif"/>
        <family val="1"/>
      </rPr>
      <t>Мероприятия по содержанию кладбища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</si>
  <si>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</si>
  <si>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</si>
  <si>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7. </t>
    </r>
    <r>
      <rPr>
        <sz val="12"/>
        <color indexed="8"/>
        <rFont val="Liberation Serif"/>
        <family val="1"/>
      </rPr>
      <t xml:space="preserve"> Уборка несанкционированных свалок</t>
    </r>
  </si>
  <si>
    <r>
      <t xml:space="preserve">Мероприятие 8.  </t>
    </r>
    <r>
      <rPr>
        <sz val="12"/>
        <color indexed="8"/>
        <rFont val="Liberation Serif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color indexed="8"/>
        <rFont val="Liberation Serif"/>
        <family val="1"/>
      </rPr>
      <t xml:space="preserve">            </t>
    </r>
  </si>
  <si>
    <r>
      <t xml:space="preserve">Мероприятие 9. </t>
    </r>
    <r>
      <rPr>
        <sz val="12"/>
        <color indexed="8"/>
        <rFont val="Liberation Serif"/>
        <family val="1"/>
      </rPr>
      <t>Улучшение санитарного состояния территории городского округа Нижняя Салда</t>
    </r>
  </si>
  <si>
    <r>
      <t xml:space="preserve">Мероприятие 10. </t>
    </r>
    <r>
      <rPr>
        <sz val="12"/>
        <color indexed="8"/>
        <rFont val="Liberation Serif"/>
        <family val="1"/>
      </rPr>
      <t>Мероприятия по обеспечению бытовыми услугами (городская баня)</t>
    </r>
  </si>
  <si>
    <r>
      <t>Мероприятие 11</t>
    </r>
    <r>
      <rPr>
        <sz val="12"/>
        <color indexed="8"/>
        <rFont val="Liberation Serif"/>
        <family val="1"/>
      </rPr>
      <t>.            Погашение кредиторской задолженности прошлых лет</t>
    </r>
  </si>
  <si>
    <r>
      <t xml:space="preserve">Мероприятие 12. </t>
    </r>
    <r>
      <rPr>
        <sz val="12"/>
        <color indexed="8"/>
        <rFont val="Liberation Serif"/>
        <family val="1"/>
      </rPr>
      <t xml:space="preserve">Обустройство площадки для выгула собак </t>
    </r>
  </si>
  <si>
    <r>
      <t xml:space="preserve">Мероприятие 13. </t>
    </r>
    <r>
      <rPr>
        <sz val="12"/>
        <rFont val="Liberation Serif"/>
        <family val="1"/>
      </rPr>
      <t>Обустройство контейнерных площадок</t>
    </r>
    <r>
      <rPr>
        <b/>
        <sz val="12"/>
        <rFont val="Liberation Serif"/>
        <family val="1"/>
      </rPr>
      <t xml:space="preserve"> </t>
    </r>
  </si>
  <si>
    <r>
      <rPr>
        <b/>
        <sz val="12"/>
        <rFont val="Liberation Serif"/>
        <family val="1"/>
      </rPr>
      <t xml:space="preserve">Мероприятие 14. </t>
    </r>
    <r>
      <rPr>
        <sz val="12"/>
        <rFont val="Liberation Serif"/>
        <family val="1"/>
      </rPr>
      <t>Актуализация генеральной схемы санитарной очистки</t>
    </r>
  </si>
  <si>
    <r>
      <rPr>
        <b/>
        <sz val="12"/>
        <rFont val="Liberation Serif"/>
        <family val="1"/>
      </rPr>
      <t xml:space="preserve">Мероприятие 15. </t>
    </r>
    <r>
      <rPr>
        <sz val="12"/>
        <rFont val="Liberation Serif"/>
        <family val="1"/>
      </rPr>
      <t xml:space="preserve">        Разработка проектно-сметной документации (ПСД) на реконструкцию полигона ТКО</t>
    </r>
  </si>
  <si>
    <r>
      <t xml:space="preserve">Мероприятие 1. </t>
    </r>
    <r>
      <rPr>
        <sz val="12"/>
        <color indexed="8"/>
        <rFont val="Liberation Serif"/>
        <family val="1"/>
      </rPr>
      <t>Благоустройство дворовых территорий</t>
    </r>
  </si>
  <si>
    <r>
      <t>Мероприятие 2.</t>
    </r>
    <r>
      <rPr>
        <sz val="12"/>
        <color indexed="8"/>
        <rFont val="Liberation Serif"/>
        <family val="1"/>
      </rPr>
      <t xml:space="preserve"> Содержание объектов благоустройства (малые архитектурные формы)</t>
    </r>
  </si>
  <si>
    <r>
      <t xml:space="preserve">Мероприятие 3. 
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</si>
  <si>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</si>
  <si>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Изготовление рекламных щитов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</si>
  <si>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
Установка ограждения на ул. Фрунзе, 137А </t>
    </r>
  </si>
  <si>
    <r>
      <t xml:space="preserve">Мероприятие 1.
</t>
    </r>
    <r>
      <rPr>
        <sz val="12"/>
        <color indexed="8"/>
        <rFont val="Liberation Serif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</si>
  <si>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</si>
  <si>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</si>
  <si>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</si>
  <si>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r>
      <t xml:space="preserve">Мероприятие 1.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</si>
  <si>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</si>
  <si>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r>
      <t>Мероприятие 3.</t>
    </r>
    <r>
      <rPr>
        <sz val="12"/>
        <color indexed="8"/>
        <rFont val="Liberation Serif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</si>
  <si>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5.
</t>
    </r>
    <r>
      <rPr>
        <sz val="12"/>
        <color indexed="8"/>
        <rFont val="Liberation Serif"/>
        <family val="1"/>
      </rPr>
      <t>Строительство  блочных газовых котельных</t>
    </r>
  </si>
  <si>
    <r>
      <t xml:space="preserve">Мероприятие 6.
</t>
    </r>
    <r>
      <rPr>
        <sz val="12"/>
        <color indexed="8"/>
        <rFont val="Liberation Serif"/>
        <family val="1"/>
      </rPr>
      <t>Строительство  объекта "Наружные газопроводы в городе Нижняя Салда Свердловской области"</t>
    </r>
  </si>
  <si>
    <r>
      <t>Мероприятие 7.</t>
    </r>
    <r>
      <rPr>
        <sz val="12"/>
        <color indexed="8"/>
        <rFont val="Liberation Serif"/>
        <family val="1"/>
      </rPr>
      <t xml:space="preserve"> Модернизация насосных станций городского округа Нижняя Салда</t>
    </r>
  </si>
  <si>
    <r>
      <t>Мероприятие 8.</t>
    </r>
    <r>
      <rPr>
        <sz val="12"/>
        <color indexed="8"/>
        <rFont val="Liberation Serif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</si>
  <si>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color indexed="8"/>
        <rFont val="Liberation Serif"/>
        <family val="1"/>
      </rPr>
      <t>Разработка муниципальных программ и схем коммунальной инфраструктуры</t>
    </r>
  </si>
  <si>
    <r>
      <rPr>
        <b/>
        <sz val="12"/>
        <color indexed="8"/>
        <rFont val="Liberation Serif"/>
        <family val="1"/>
      </rPr>
      <t xml:space="preserve">Мероприятие 10. </t>
    </r>
    <r>
      <rPr>
        <sz val="12"/>
        <color indexed="8"/>
        <rFont val="Liberation Serif"/>
        <family val="1"/>
      </rPr>
      <t>Капитальный ремонт трубопроводов теплоснабжения и ГВС по ул. Луначарского, К.Маркса, Д.Бедного</t>
    </r>
  </si>
  <si>
    <r>
      <t xml:space="preserve">Мероприятие 15.
</t>
    </r>
    <r>
      <rPr>
        <sz val="12"/>
        <color indexed="8"/>
        <rFont val="Liberation Serif"/>
        <family val="1"/>
      </rPr>
      <t xml:space="preserve">Проведение строительного и авторского контроля за реализацией проекта строительства на объекте газификации
</t>
    </r>
  </si>
  <si>
    <r>
      <t xml:space="preserve">Мероприятие 16. </t>
    </r>
    <r>
      <rPr>
        <sz val="12"/>
        <color indexed="8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</si>
  <si>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2"/>
        <color indexed="8"/>
        <rFont val="Liberation Serif"/>
        <family val="1"/>
      </rPr>
      <t>Мероприятие 17.</t>
    </r>
    <r>
      <rPr>
        <sz val="12"/>
        <color indexed="8"/>
        <rFont val="Liberation Serif"/>
        <family val="1"/>
      </rPr>
      <t xml:space="preserve">
Проведение строительного и авторского контроля за реализацией проекта строительства на объекте коммунальной инфраструкры</t>
    </r>
  </si>
  <si>
    <r>
      <t xml:space="preserve">Мероприятие 1. </t>
    </r>
    <r>
      <rPr>
        <sz val="12"/>
        <color indexed="8"/>
        <rFont val="Liberation Serif"/>
        <family val="1"/>
      </rPr>
      <t>Приобретение коммунальной техники</t>
    </r>
  </si>
  <si>
    <r>
      <t xml:space="preserve">Мероприятие 2. </t>
    </r>
    <r>
      <rPr>
        <sz val="12"/>
        <color indexed="8"/>
        <rFont val="Liberation Serif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</si>
  <si>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 xml:space="preserve">Мероприятие 3.
</t>
    </r>
    <r>
      <rPr>
        <sz val="12"/>
        <color indexed="8"/>
        <rFont val="Liberation Serif"/>
        <family val="1"/>
      </rPr>
      <t>Строительство  объекта 
"Сооружения биологической очистки хозбытовых сточных вод, производительностью 6000 м3/сутки» ГО Нижняя Салда"</t>
    </r>
  </si>
  <si>
    <r>
      <t xml:space="preserve">Мероприятие 4.
</t>
    </r>
    <r>
      <rPr>
        <sz val="12"/>
        <color indexed="8"/>
        <rFont val="Liberation Serif"/>
        <family val="1"/>
      </rPr>
      <t>Строительство  канализационной насосной станции № 2</t>
    </r>
  </si>
  <si>
    <r>
      <t xml:space="preserve">Мероприятие 5.
</t>
    </r>
    <r>
      <rPr>
        <sz val="12"/>
        <color indexed="8"/>
        <rFont val="Liberation Serif"/>
        <family val="1"/>
      </rPr>
      <t>Проведение строительного и авторского контроля на объекте "Строительство  канализационной насосной станции № 2"</t>
    </r>
  </si>
  <si>
    <r>
      <t xml:space="preserve">Мероприятие 1. 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модернизации системы водоснабжения</t>
    </r>
  </si>
  <si>
    <t>Мероприятие 4.  Погашение кредиторской задолженности прошлых лет</t>
  </si>
  <si>
    <r>
      <t xml:space="preserve">Мероприятие 2. </t>
    </r>
    <r>
      <rPr>
        <sz val="12"/>
        <color indexed="8"/>
        <rFont val="Liberation Serif"/>
        <family val="1"/>
      </rPr>
      <t>Ремонт муниципального жилого фонда</t>
    </r>
  </si>
  <si>
    <r>
      <t xml:space="preserve">Мероприятие 3. </t>
    </r>
    <r>
      <rPr>
        <sz val="12"/>
        <color indexed="8"/>
        <rFont val="Liberation Serif"/>
        <family val="1"/>
      </rPr>
      <t>Оплата за техническое заключение по адресу ул. Фрунзе, 137 по обследованию помещения</t>
    </r>
  </si>
  <si>
    <r>
      <t xml:space="preserve">Мероприятие 4. 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</si>
  <si>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t>Подпрограмма 1. Развитие жилищного хозяйства в городском округе Нижняя Салда до 2027 года</t>
  </si>
  <si>
    <t>Подпрограмма 2. Развитие коммунального хозяйства в городском округе Нижняя Салда до 2027 года</t>
  </si>
  <si>
    <t>Подпрограмма 3. Развитие благоустройства в городском округе Нижняя Салда до 2027 года</t>
  </si>
  <si>
    <t>Подпрограмма 4. Восстановление и развитие объектов внешнего благоустройства в городском округе Нижняя Салда до 2027 года</t>
  </si>
  <si>
    <t>Подпрограмма 5. Комплексное развитие коммунальной инфраструктуры в городском округе Нижняя Салда до 2025 года</t>
  </si>
  <si>
    <t>Подпрограмма 6. Энергосбережение и повышение энергетической эффективности в городском округе Нижняя Салда до 2027 года</t>
  </si>
  <si>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2027 года»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</si>
  <si>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 до 2027 года»</t>
  </si>
  <si>
    <t>Подпрограмма 8. Чистая среда</t>
  </si>
  <si>
    <r>
      <t xml:space="preserve">Мероприятие 1. </t>
    </r>
    <r>
      <rPr>
        <sz val="12"/>
        <color indexed="8"/>
        <rFont val="Liberation Serif"/>
        <family val="1"/>
      </rPr>
      <t>Организация деятельности по накоплению (в том числе раздельному накоплению) твердых коммунальных отходов</t>
    </r>
  </si>
  <si>
    <t>18 меро</t>
  </si>
  <si>
    <r>
      <t>Мероприятие 18.</t>
    </r>
    <r>
      <rPr>
        <sz val="12"/>
        <color indexed="8"/>
        <rFont val="Liberation Serif"/>
        <family val="1"/>
      </rPr>
      <t xml:space="preserve"> Установка приборов учета потребления энергетических ресурсов в муниципальных учреждениях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</si>
</sst>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8">
    <font>
      <sz val="10"/>
      <name val="Arial Cyr"/>
      <family val="2"/>
    </font>
    <font>
      <sz val="10"/>
      <name val="Arial"/>
      <family val="0"/>
    </font>
    <font>
      <b/>
      <sz val="14"/>
      <color indexed="10"/>
      <name val="Times New Roman"/>
      <family val="1"/>
    </font>
    <font>
      <sz val="8"/>
      <name val="Arial Cyr"/>
      <family val="2"/>
    </font>
    <font>
      <sz val="14"/>
      <name val="Liberation Serif"/>
      <family val="1"/>
    </font>
    <font>
      <sz val="10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color indexed="10"/>
      <name val="Liberation Serif"/>
      <family val="1"/>
    </font>
    <font>
      <sz val="14"/>
      <color indexed="8"/>
      <name val="Liberation Serif"/>
      <family val="1"/>
    </font>
    <font>
      <b/>
      <sz val="10"/>
      <name val="Liberation Serif"/>
      <family val="1"/>
    </font>
    <font>
      <b/>
      <sz val="12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2"/>
      <color indexed="8"/>
      <name val="Liberation Serif"/>
      <family val="1"/>
    </font>
    <font>
      <b/>
      <sz val="12"/>
      <color indexed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b/>
      <sz val="11"/>
      <color indexed="8"/>
      <name val="Liberation Serif"/>
      <family val="1"/>
    </font>
    <font>
      <sz val="12"/>
      <color indexed="10"/>
      <name val="Liberation Serif"/>
      <family val="1"/>
    </font>
    <font>
      <b/>
      <sz val="14"/>
      <name val="Liberation Serif"/>
      <family val="1"/>
    </font>
    <font>
      <sz val="10"/>
      <color indexed="10"/>
      <name val="Liberation Serif"/>
      <family val="1"/>
    </font>
    <font>
      <sz val="12"/>
      <color indexed="60"/>
      <name val="Liberation Serif"/>
      <family val="1"/>
    </font>
    <font>
      <sz val="10"/>
      <color indexed="6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4" fontId="15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" fontId="15" fillId="35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 wrapText="1"/>
    </xf>
    <xf numFmtId="4" fontId="15" fillId="35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left" wrapText="1"/>
    </xf>
    <xf numFmtId="4" fontId="17" fillId="33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left"/>
    </xf>
    <xf numFmtId="4" fontId="5" fillId="33" borderId="0" xfId="0" applyNumberFormat="1" applyFont="1" applyFill="1" applyAlignment="1">
      <alignment/>
    </xf>
    <xf numFmtId="4" fontId="17" fillId="34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center" wrapText="1"/>
    </xf>
    <xf numFmtId="4" fontId="13" fillId="33" borderId="13" xfId="0" applyNumberFormat="1" applyFont="1" applyFill="1" applyBorder="1" applyAlignment="1">
      <alignment horizontal="center" wrapText="1"/>
    </xf>
    <xf numFmtId="0" fontId="10" fillId="33" borderId="16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4" fontId="13" fillId="33" borderId="16" xfId="0" applyNumberFormat="1" applyFont="1" applyFill="1" applyBorder="1" applyAlignment="1">
      <alignment horizontal="center" wrapText="1"/>
    </xf>
    <xf numFmtId="4" fontId="13" fillId="34" borderId="16" xfId="0" applyNumberFormat="1" applyFont="1" applyFill="1" applyBorder="1" applyAlignment="1">
      <alignment horizontal="center" wrapText="1"/>
    </xf>
    <xf numFmtId="4" fontId="13" fillId="35" borderId="16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1" fillId="33" borderId="13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/>
    </xf>
    <xf numFmtId="0" fontId="13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vertical="top" wrapText="1"/>
    </xf>
    <xf numFmtId="4" fontId="10" fillId="33" borderId="20" xfId="0" applyNumberFormat="1" applyFont="1" applyFill="1" applyBorder="1" applyAlignment="1">
      <alignment horizontal="center" wrapText="1"/>
    </xf>
    <xf numFmtId="176" fontId="10" fillId="33" borderId="20" xfId="0" applyNumberFormat="1" applyFont="1" applyFill="1" applyBorder="1" applyAlignment="1">
      <alignment horizontal="center" wrapText="1"/>
    </xf>
    <xf numFmtId="4" fontId="10" fillId="35" borderId="20" xfId="0" applyNumberFormat="1" applyFont="1" applyFill="1" applyBorder="1" applyAlignment="1">
      <alignment horizontal="center" wrapText="1"/>
    </xf>
    <xf numFmtId="176" fontId="13" fillId="33" borderId="10" xfId="0" applyNumberFormat="1" applyFont="1" applyFill="1" applyBorder="1" applyAlignment="1">
      <alignment horizontal="center" wrapText="1"/>
    </xf>
    <xf numFmtId="176" fontId="10" fillId="33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34" borderId="10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top" wrapText="1"/>
    </xf>
    <xf numFmtId="4" fontId="13" fillId="35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13" fillId="33" borderId="20" xfId="0" applyNumberFormat="1" applyFont="1" applyFill="1" applyBorder="1" applyAlignment="1">
      <alignment horizontal="center" wrapText="1"/>
    </xf>
    <xf numFmtId="4" fontId="13" fillId="34" borderId="20" xfId="0" applyNumberFormat="1" applyFont="1" applyFill="1" applyBorder="1" applyAlignment="1">
      <alignment horizontal="center" wrapText="1"/>
    </xf>
    <xf numFmtId="4" fontId="13" fillId="35" borderId="20" xfId="0" applyNumberFormat="1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4" fontId="13" fillId="34" borderId="13" xfId="0" applyNumberFormat="1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/>
    </xf>
    <xf numFmtId="4" fontId="13" fillId="33" borderId="22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4" fontId="13" fillId="33" borderId="18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center"/>
    </xf>
    <xf numFmtId="4" fontId="17" fillId="36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vertical="top" wrapText="1"/>
    </xf>
    <xf numFmtId="4" fontId="13" fillId="35" borderId="13" xfId="0" applyNumberFormat="1" applyFont="1" applyFill="1" applyBorder="1" applyAlignment="1">
      <alignment horizontal="center"/>
    </xf>
    <xf numFmtId="4" fontId="13" fillId="35" borderId="15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3" fillId="33" borderId="14" xfId="0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9" fontId="12" fillId="33" borderId="13" xfId="0" applyNumberFormat="1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4" fontId="13" fillId="35" borderId="15" xfId="0" applyNumberFormat="1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4" fontId="13" fillId="36" borderId="10" xfId="0" applyNumberFormat="1" applyFont="1" applyFill="1" applyBorder="1" applyAlignment="1">
      <alignment horizontal="center" wrapText="1"/>
    </xf>
    <xf numFmtId="0" fontId="19" fillId="33" borderId="25" xfId="0" applyFont="1" applyFill="1" applyBorder="1" applyAlignment="1">
      <alignment horizontal="left" vertical="top" wrapText="1"/>
    </xf>
    <xf numFmtId="0" fontId="19" fillId="33" borderId="26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33" borderId="16" xfId="0" applyFont="1" applyFill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9" fillId="33" borderId="28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9" fillId="33" borderId="29" xfId="0" applyFont="1" applyFill="1" applyBorder="1" applyAlignment="1">
      <alignment horizontal="left" vertical="top" wrapText="1"/>
    </xf>
    <xf numFmtId="0" fontId="19" fillId="33" borderId="30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 vertical="top" wrapText="1"/>
    </xf>
    <xf numFmtId="0" fontId="10" fillId="33" borderId="32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3"/>
  <sheetViews>
    <sheetView tabSelected="1" view="pageBreakPreview" zoomScale="70" zoomScaleNormal="85" zoomScaleSheetLayoutView="70" zoomScalePageLayoutView="0" workbookViewId="0" topLeftCell="A110">
      <pane xSplit="2" topLeftCell="C1" activePane="topRight" state="frozen"/>
      <selection pane="topLeft" activeCell="A1" sqref="A1"/>
      <selection pane="topRight" activeCell="N123" sqref="N123:Q128"/>
    </sheetView>
  </sheetViews>
  <sheetFormatPr defaultColWidth="9.00390625" defaultRowHeight="12.75"/>
  <cols>
    <col min="1" max="1" width="5.75390625" style="1" customWidth="1"/>
    <col min="2" max="2" width="29.75390625" style="1" customWidth="1"/>
    <col min="3" max="3" width="22.625" style="1" customWidth="1"/>
    <col min="4" max="4" width="18.375" style="1" customWidth="1"/>
    <col min="5" max="5" width="19.375" style="1" customWidth="1"/>
    <col min="6" max="6" width="18.25390625" style="3" customWidth="1"/>
    <col min="7" max="7" width="19.125" style="3" customWidth="1"/>
    <col min="8" max="8" width="19.875" style="1" customWidth="1"/>
    <col min="9" max="9" width="19.375" style="3" customWidth="1"/>
    <col min="10" max="10" width="20.625" style="1" customWidth="1"/>
    <col min="11" max="11" width="19.25390625" style="6" customWidth="1"/>
    <col min="12" max="12" width="20.75390625" style="6" customWidth="1"/>
    <col min="13" max="13" width="19.375" style="6" customWidth="1"/>
    <col min="14" max="14" width="18.625" style="1" customWidth="1"/>
    <col min="15" max="15" width="22.00390625" style="1" customWidth="1"/>
    <col min="16" max="17" width="18.625" style="1" customWidth="1"/>
    <col min="18" max="18" width="12.875" style="7" customWidth="1"/>
    <col min="19" max="19" width="21.75390625" style="4" customWidth="1"/>
    <col min="20" max="20" width="14.875" style="1" customWidth="1"/>
    <col min="21" max="21" width="24.125" style="1" customWidth="1"/>
    <col min="22" max="16384" width="9.125" style="1" customWidth="1"/>
  </cols>
  <sheetData>
    <row r="1" spans="3:18" ht="84" customHeight="1">
      <c r="C1" s="2"/>
      <c r="F1" s="1"/>
      <c r="J1" s="129" t="s">
        <v>106</v>
      </c>
      <c r="K1" s="129"/>
      <c r="L1" s="129"/>
      <c r="M1" s="129"/>
      <c r="N1" s="129"/>
      <c r="O1" s="129"/>
      <c r="P1" s="129"/>
      <c r="Q1" s="129"/>
      <c r="R1" s="129"/>
    </row>
    <row r="2" spans="2:6" ht="23.25" customHeight="1">
      <c r="B2" s="5"/>
      <c r="C2" s="2"/>
      <c r="F2" s="1"/>
    </row>
    <row r="3" spans="1:18" ht="74.25" customHeight="1">
      <c r="A3" s="130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204" customHeight="1">
      <c r="A4" s="131" t="s">
        <v>0</v>
      </c>
      <c r="B4" s="131" t="s">
        <v>1</v>
      </c>
      <c r="C4" s="151" t="s">
        <v>2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153"/>
      <c r="O4" s="154"/>
      <c r="P4" s="154"/>
      <c r="Q4" s="155"/>
      <c r="R4" s="133" t="s">
        <v>3</v>
      </c>
    </row>
    <row r="5" spans="1:18" ht="16.5" thickBot="1">
      <c r="A5" s="132"/>
      <c r="B5" s="132"/>
      <c r="C5" s="8" t="s">
        <v>4</v>
      </c>
      <c r="D5" s="8">
        <v>2014</v>
      </c>
      <c r="E5" s="8">
        <v>2015</v>
      </c>
      <c r="F5" s="8">
        <v>2016</v>
      </c>
      <c r="G5" s="9">
        <v>2017</v>
      </c>
      <c r="H5" s="8">
        <v>2018</v>
      </c>
      <c r="I5" s="9">
        <v>2019</v>
      </c>
      <c r="J5" s="8">
        <v>2020</v>
      </c>
      <c r="K5" s="10">
        <v>2021</v>
      </c>
      <c r="L5" s="10">
        <v>2022</v>
      </c>
      <c r="M5" s="10">
        <v>2023</v>
      </c>
      <c r="N5" s="8">
        <v>2024</v>
      </c>
      <c r="O5" s="8">
        <v>2025</v>
      </c>
      <c r="P5" s="8">
        <v>2026</v>
      </c>
      <c r="Q5" s="8">
        <v>2027</v>
      </c>
      <c r="R5" s="134"/>
    </row>
    <row r="6" spans="1:18" ht="15.7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4">
        <v>11</v>
      </c>
      <c r="L6" s="14">
        <v>12</v>
      </c>
      <c r="M6" s="113">
        <v>13</v>
      </c>
      <c r="N6" s="15">
        <v>14</v>
      </c>
      <c r="O6" s="15">
        <v>15</v>
      </c>
      <c r="P6" s="15">
        <v>16</v>
      </c>
      <c r="Q6" s="15">
        <v>17</v>
      </c>
      <c r="R6" s="16">
        <v>18</v>
      </c>
    </row>
    <row r="7" spans="1:20" s="26" customFormat="1" ht="65.25" customHeight="1">
      <c r="A7" s="17">
        <v>1</v>
      </c>
      <c r="B7" s="18" t="s">
        <v>5</v>
      </c>
      <c r="C7" s="19">
        <f>C8+C9+C10</f>
        <v>1461820608.48</v>
      </c>
      <c r="D7" s="20">
        <f aca="true" t="shared" si="0" ref="D7:Q7">D8+D9+D10</f>
        <v>25781245.8</v>
      </c>
      <c r="E7" s="20">
        <f t="shared" si="0"/>
        <v>72061566</v>
      </c>
      <c r="F7" s="20">
        <f t="shared" si="0"/>
        <v>51489037</v>
      </c>
      <c r="G7" s="20">
        <f t="shared" si="0"/>
        <v>78855905.22999999</v>
      </c>
      <c r="H7" s="20">
        <f t="shared" si="0"/>
        <v>80761965.66</v>
      </c>
      <c r="I7" s="20">
        <f t="shared" si="0"/>
        <v>192622156.06</v>
      </c>
      <c r="J7" s="21">
        <f t="shared" si="0"/>
        <v>335685086.6</v>
      </c>
      <c r="K7" s="22">
        <f t="shared" si="0"/>
        <v>426505966.12</v>
      </c>
      <c r="L7" s="108">
        <f t="shared" si="0"/>
        <v>131475788.19</v>
      </c>
      <c r="M7" s="108">
        <f t="shared" si="0"/>
        <v>38735639.82</v>
      </c>
      <c r="N7" s="20">
        <f t="shared" si="0"/>
        <v>27846252</v>
      </c>
      <c r="O7" s="20">
        <f t="shared" si="0"/>
        <v>160884002</v>
      </c>
      <c r="P7" s="20">
        <f t="shared" si="0"/>
        <v>0</v>
      </c>
      <c r="Q7" s="20">
        <f t="shared" si="0"/>
        <v>0</v>
      </c>
      <c r="R7" s="23"/>
      <c r="S7" s="24"/>
      <c r="T7" s="25"/>
    </row>
    <row r="8" spans="1:18" ht="22.5" customHeight="1">
      <c r="A8" s="17">
        <v>2</v>
      </c>
      <c r="B8" s="27" t="s">
        <v>6</v>
      </c>
      <c r="C8" s="28">
        <f>D8+E8+F8+G8+H8+I8+J8+K8+L8+M8+N8</f>
        <v>816256697.26</v>
      </c>
      <c r="D8" s="29">
        <f aca="true" t="shared" si="1" ref="D8:Q8">D12+D15</f>
        <v>7889100</v>
      </c>
      <c r="E8" s="29">
        <f t="shared" si="1"/>
        <v>491123</v>
      </c>
      <c r="F8" s="29">
        <f t="shared" si="1"/>
        <v>0</v>
      </c>
      <c r="G8" s="29">
        <f t="shared" si="1"/>
        <v>20871155</v>
      </c>
      <c r="H8" s="29">
        <f t="shared" si="1"/>
        <v>19134752.42</v>
      </c>
      <c r="I8" s="29">
        <f t="shared" si="1"/>
        <v>90422982.68</v>
      </c>
      <c r="J8" s="29">
        <f t="shared" si="1"/>
        <v>217846956.88</v>
      </c>
      <c r="K8" s="30">
        <f t="shared" si="1"/>
        <v>360967858.88</v>
      </c>
      <c r="L8" s="30">
        <f t="shared" si="1"/>
        <v>97614308.4</v>
      </c>
      <c r="M8" s="30">
        <f t="shared" si="1"/>
        <v>1018460</v>
      </c>
      <c r="N8" s="29">
        <f t="shared" si="1"/>
        <v>0</v>
      </c>
      <c r="O8" s="29">
        <f t="shared" si="1"/>
        <v>134186900</v>
      </c>
      <c r="P8" s="29">
        <f t="shared" si="1"/>
        <v>0</v>
      </c>
      <c r="Q8" s="29">
        <f t="shared" si="1"/>
        <v>0</v>
      </c>
      <c r="R8" s="31"/>
    </row>
    <row r="9" spans="1:19" ht="45" customHeight="1">
      <c r="A9" s="17">
        <v>3</v>
      </c>
      <c r="B9" s="27" t="s">
        <v>7</v>
      </c>
      <c r="C9" s="32">
        <f>D9+E9+F9+G9+H9+I9+J9+K9+L9+M9+N9</f>
        <v>645563911.22</v>
      </c>
      <c r="D9" s="28">
        <f aca="true" t="shared" si="2" ref="D9:Q9">D13+D16</f>
        <v>17892145.8</v>
      </c>
      <c r="E9" s="28">
        <f t="shared" si="2"/>
        <v>71570443</v>
      </c>
      <c r="F9" s="28">
        <f t="shared" si="2"/>
        <v>51489037</v>
      </c>
      <c r="G9" s="28">
        <f t="shared" si="2"/>
        <v>57984750.23</v>
      </c>
      <c r="H9" s="28">
        <f t="shared" si="2"/>
        <v>61627213.239999995</v>
      </c>
      <c r="I9" s="28">
        <f t="shared" si="2"/>
        <v>102199173.38</v>
      </c>
      <c r="J9" s="28">
        <f t="shared" si="2"/>
        <v>117838129.72</v>
      </c>
      <c r="K9" s="33">
        <f t="shared" si="2"/>
        <v>65538107.239999995</v>
      </c>
      <c r="L9" s="33">
        <f t="shared" si="2"/>
        <v>33861479.79</v>
      </c>
      <c r="M9" s="33">
        <f t="shared" si="2"/>
        <v>37717179.82</v>
      </c>
      <c r="N9" s="28">
        <f t="shared" si="2"/>
        <v>27846252</v>
      </c>
      <c r="O9" s="28">
        <f t="shared" si="2"/>
        <v>26697102</v>
      </c>
      <c r="P9" s="28">
        <f t="shared" si="2"/>
        <v>0</v>
      </c>
      <c r="Q9" s="28">
        <f t="shared" si="2"/>
        <v>0</v>
      </c>
      <c r="R9" s="31"/>
      <c r="S9" s="34"/>
    </row>
    <row r="10" spans="1:18" ht="24" customHeight="1">
      <c r="A10" s="17">
        <v>4</v>
      </c>
      <c r="B10" s="27" t="s">
        <v>8</v>
      </c>
      <c r="C10" s="28">
        <f>D10+E10+F10+G10+H10+I10+J10+K10+L10+M10+N10</f>
        <v>0</v>
      </c>
      <c r="D10" s="28">
        <f>D17</f>
        <v>0</v>
      </c>
      <c r="E10" s="28">
        <f aca="true" t="shared" si="3" ref="E10:Q10">E17</f>
        <v>0</v>
      </c>
      <c r="F10" s="28">
        <f t="shared" si="3"/>
        <v>0</v>
      </c>
      <c r="G10" s="28">
        <f t="shared" si="3"/>
        <v>0</v>
      </c>
      <c r="H10" s="28">
        <f t="shared" si="3"/>
        <v>0</v>
      </c>
      <c r="I10" s="28">
        <f t="shared" si="3"/>
        <v>0</v>
      </c>
      <c r="J10" s="28">
        <f t="shared" si="3"/>
        <v>0</v>
      </c>
      <c r="K10" s="33">
        <f t="shared" si="3"/>
        <v>0</v>
      </c>
      <c r="L10" s="33">
        <f t="shared" si="3"/>
        <v>0</v>
      </c>
      <c r="M10" s="33">
        <f t="shared" si="3"/>
        <v>0</v>
      </c>
      <c r="N10" s="28">
        <f t="shared" si="3"/>
        <v>0</v>
      </c>
      <c r="O10" s="28">
        <f t="shared" si="3"/>
        <v>0</v>
      </c>
      <c r="P10" s="28">
        <f t="shared" si="3"/>
        <v>0</v>
      </c>
      <c r="Q10" s="28">
        <f t="shared" si="3"/>
        <v>0</v>
      </c>
      <c r="R10" s="31"/>
    </row>
    <row r="11" spans="1:21" ht="32.25" customHeight="1">
      <c r="A11" s="17">
        <v>5</v>
      </c>
      <c r="B11" s="18" t="s">
        <v>9</v>
      </c>
      <c r="C11" s="35">
        <f>C12+C13</f>
        <v>969268302.9</v>
      </c>
      <c r="D11" s="36">
        <f aca="true" t="shared" si="4" ref="D11:Q11">SUM(D12:D13)</f>
        <v>367185</v>
      </c>
      <c r="E11" s="36">
        <f t="shared" si="4"/>
        <v>0</v>
      </c>
      <c r="F11" s="36">
        <f t="shared" si="4"/>
        <v>0</v>
      </c>
      <c r="G11" s="36">
        <f t="shared" si="4"/>
        <v>23864470.73</v>
      </c>
      <c r="H11" s="36">
        <f t="shared" si="4"/>
        <v>44912955.42</v>
      </c>
      <c r="I11" s="36">
        <f t="shared" si="4"/>
        <v>126777542.68</v>
      </c>
      <c r="J11" s="36">
        <f t="shared" si="4"/>
        <v>270859431.07</v>
      </c>
      <c r="K11" s="37">
        <f t="shared" si="4"/>
        <v>394889849.85</v>
      </c>
      <c r="L11" s="37">
        <f t="shared" si="4"/>
        <v>99514308.4</v>
      </c>
      <c r="M11" s="37">
        <f t="shared" si="4"/>
        <v>3931507.75</v>
      </c>
      <c r="N11" s="36">
        <f t="shared" si="4"/>
        <v>4151052</v>
      </c>
      <c r="O11" s="36">
        <f t="shared" si="4"/>
        <v>141249440</v>
      </c>
      <c r="P11" s="36">
        <f t="shared" si="4"/>
        <v>0</v>
      </c>
      <c r="Q11" s="36">
        <f t="shared" si="4"/>
        <v>0</v>
      </c>
      <c r="R11" s="31"/>
      <c r="S11" s="38"/>
      <c r="U11" s="39"/>
    </row>
    <row r="12" spans="1:18" ht="27" customHeight="1">
      <c r="A12" s="17">
        <v>6</v>
      </c>
      <c r="B12" s="27" t="s">
        <v>6</v>
      </c>
      <c r="C12" s="28">
        <f>D12+E12+F12+G12+H12+I12+J12+K12+L12+M12+N12</f>
        <v>806645459.26</v>
      </c>
      <c r="D12" s="29">
        <f aca="true" t="shared" si="5" ref="D12:Q12">D125+D169</f>
        <v>0</v>
      </c>
      <c r="E12" s="29">
        <f t="shared" si="5"/>
        <v>0</v>
      </c>
      <c r="F12" s="29">
        <f t="shared" si="5"/>
        <v>0</v>
      </c>
      <c r="G12" s="29">
        <f t="shared" si="5"/>
        <v>20700000</v>
      </c>
      <c r="H12" s="29">
        <f t="shared" si="5"/>
        <v>19134752.42</v>
      </c>
      <c r="I12" s="29">
        <f t="shared" si="5"/>
        <v>90381582.68</v>
      </c>
      <c r="J12" s="29">
        <f t="shared" si="5"/>
        <v>217846956.88</v>
      </c>
      <c r="K12" s="30">
        <f t="shared" si="5"/>
        <v>360967858.88</v>
      </c>
      <c r="L12" s="30">
        <f t="shared" si="5"/>
        <v>97614308.4</v>
      </c>
      <c r="M12" s="30">
        <f t="shared" si="5"/>
        <v>0</v>
      </c>
      <c r="N12" s="29">
        <f t="shared" si="5"/>
        <v>0</v>
      </c>
      <c r="O12" s="29">
        <f t="shared" si="5"/>
        <v>134186900</v>
      </c>
      <c r="P12" s="29">
        <f t="shared" si="5"/>
        <v>0</v>
      </c>
      <c r="Q12" s="29">
        <f t="shared" si="5"/>
        <v>0</v>
      </c>
      <c r="R12" s="31"/>
    </row>
    <row r="13" spans="1:19" ht="27" customHeight="1">
      <c r="A13" s="17">
        <v>7</v>
      </c>
      <c r="B13" s="27" t="s">
        <v>7</v>
      </c>
      <c r="C13" s="28">
        <f>D13+E13+F13+G13+H13+I13+J13+K13+L13+M13+N13</f>
        <v>162622843.64</v>
      </c>
      <c r="D13" s="29">
        <f aca="true" t="shared" si="6" ref="D13:Q13">D91+D124+D168</f>
        <v>367185</v>
      </c>
      <c r="E13" s="29">
        <f t="shared" si="6"/>
        <v>0</v>
      </c>
      <c r="F13" s="29">
        <f t="shared" si="6"/>
        <v>0</v>
      </c>
      <c r="G13" s="29">
        <f t="shared" si="6"/>
        <v>3164470.73</v>
      </c>
      <c r="H13" s="29">
        <f t="shared" si="6"/>
        <v>25778203</v>
      </c>
      <c r="I13" s="29">
        <f t="shared" si="6"/>
        <v>36395960</v>
      </c>
      <c r="J13" s="29">
        <f t="shared" si="6"/>
        <v>53012474.19</v>
      </c>
      <c r="K13" s="30">
        <f t="shared" si="6"/>
        <v>33921990.97</v>
      </c>
      <c r="L13" s="30">
        <f t="shared" si="6"/>
        <v>1900000</v>
      </c>
      <c r="M13" s="30">
        <f t="shared" si="6"/>
        <v>3931507.75</v>
      </c>
      <c r="N13" s="29">
        <f t="shared" si="6"/>
        <v>4151052</v>
      </c>
      <c r="O13" s="29">
        <f t="shared" si="6"/>
        <v>7062540</v>
      </c>
      <c r="P13" s="29">
        <f t="shared" si="6"/>
        <v>0</v>
      </c>
      <c r="Q13" s="29">
        <f t="shared" si="6"/>
        <v>0</v>
      </c>
      <c r="R13" s="31"/>
      <c r="S13" s="38"/>
    </row>
    <row r="14" spans="1:18" ht="16.5" customHeight="1">
      <c r="A14" s="17">
        <v>8</v>
      </c>
      <c r="B14" s="18" t="s">
        <v>10</v>
      </c>
      <c r="C14" s="35">
        <f>C15+C16+C17</f>
        <v>492552305.58000004</v>
      </c>
      <c r="D14" s="40">
        <f aca="true" t="shared" si="7" ref="D14:Q14">D15+D16+D17</f>
        <v>25414060.8</v>
      </c>
      <c r="E14" s="40">
        <f t="shared" si="7"/>
        <v>72061566</v>
      </c>
      <c r="F14" s="40">
        <f t="shared" si="7"/>
        <v>51489037</v>
      </c>
      <c r="G14" s="40">
        <f t="shared" si="7"/>
        <v>54991434.5</v>
      </c>
      <c r="H14" s="40">
        <f t="shared" si="7"/>
        <v>35849010.239999995</v>
      </c>
      <c r="I14" s="40">
        <f t="shared" si="7"/>
        <v>65844613.38</v>
      </c>
      <c r="J14" s="36">
        <f t="shared" si="7"/>
        <v>64825655.53</v>
      </c>
      <c r="K14" s="37">
        <f t="shared" si="7"/>
        <v>31616116.27</v>
      </c>
      <c r="L14" s="109">
        <f t="shared" si="7"/>
        <v>31961479.79</v>
      </c>
      <c r="M14" s="109">
        <f t="shared" si="7"/>
        <v>34804132.07</v>
      </c>
      <c r="N14" s="40">
        <f t="shared" si="7"/>
        <v>23695200</v>
      </c>
      <c r="O14" s="40">
        <f t="shared" si="7"/>
        <v>19634562</v>
      </c>
      <c r="P14" s="40">
        <f t="shared" si="7"/>
        <v>0</v>
      </c>
      <c r="Q14" s="40">
        <f t="shared" si="7"/>
        <v>0</v>
      </c>
      <c r="R14" s="31"/>
    </row>
    <row r="15" spans="1:20" ht="27" customHeight="1">
      <c r="A15" s="17">
        <v>9</v>
      </c>
      <c r="B15" s="27" t="s">
        <v>6</v>
      </c>
      <c r="C15" s="28">
        <f>D15+E15+F15+G15+H15+I15+J15+K15+L15+M15+N15</f>
        <v>9611238</v>
      </c>
      <c r="D15" s="29">
        <f>D54+D128</f>
        <v>7889100</v>
      </c>
      <c r="E15" s="29">
        <f aca="true" t="shared" si="8" ref="E15:Q15">E54+E128</f>
        <v>491123</v>
      </c>
      <c r="F15" s="29">
        <f t="shared" si="8"/>
        <v>0</v>
      </c>
      <c r="G15" s="41">
        <f t="shared" si="8"/>
        <v>171155</v>
      </c>
      <c r="H15" s="29">
        <f t="shared" si="8"/>
        <v>0</v>
      </c>
      <c r="I15" s="29">
        <f t="shared" si="8"/>
        <v>41400</v>
      </c>
      <c r="J15" s="29">
        <f t="shared" si="8"/>
        <v>0</v>
      </c>
      <c r="K15" s="30">
        <f t="shared" si="8"/>
        <v>0</v>
      </c>
      <c r="L15" s="30">
        <f t="shared" si="8"/>
        <v>0</v>
      </c>
      <c r="M15" s="30">
        <f>M54+M128+M193</f>
        <v>1018460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31"/>
      <c r="T15" s="39"/>
    </row>
    <row r="16" spans="1:18" ht="27" customHeight="1">
      <c r="A16" s="17">
        <v>10</v>
      </c>
      <c r="B16" s="27" t="s">
        <v>7</v>
      </c>
      <c r="C16" s="28">
        <f>D16+E16+F16+G16+H16+I16+J16+K16+L16+M16+N16</f>
        <v>482941067.58000004</v>
      </c>
      <c r="D16" s="29">
        <f aca="true" t="shared" si="9" ref="D16:L16">D22+D41+D53+D93+D110+D127+D171</f>
        <v>17524960.8</v>
      </c>
      <c r="E16" s="29">
        <f t="shared" si="9"/>
        <v>71570443</v>
      </c>
      <c r="F16" s="29">
        <f t="shared" si="9"/>
        <v>51489037</v>
      </c>
      <c r="G16" s="29">
        <f t="shared" si="9"/>
        <v>54820279.5</v>
      </c>
      <c r="H16" s="29">
        <f t="shared" si="9"/>
        <v>35849010.239999995</v>
      </c>
      <c r="I16" s="29">
        <f t="shared" si="9"/>
        <v>65803213.38</v>
      </c>
      <c r="J16" s="29">
        <f t="shared" si="9"/>
        <v>64825655.53</v>
      </c>
      <c r="K16" s="30">
        <f t="shared" si="9"/>
        <v>31616116.27</v>
      </c>
      <c r="L16" s="30">
        <f t="shared" si="9"/>
        <v>31961479.79</v>
      </c>
      <c r="M16" s="30">
        <f>M22+M41+M53+M93+M110+M127+M171+M192</f>
        <v>33785672.07</v>
      </c>
      <c r="N16" s="29">
        <f>N22+N41+N53+N93+N110+N127+N171</f>
        <v>23695200</v>
      </c>
      <c r="O16" s="29">
        <f>O22+O41+O53+O93+O110+O127+O171</f>
        <v>19634562</v>
      </c>
      <c r="P16" s="29">
        <f>P22+P41+P53+P93+P110+P127+P171</f>
        <v>0</v>
      </c>
      <c r="Q16" s="29">
        <f>Q22+Q41+Q53+Q93+Q110+Q127+Q171</f>
        <v>0</v>
      </c>
      <c r="R16" s="31"/>
    </row>
    <row r="17" spans="1:18" ht="27" customHeight="1">
      <c r="A17" s="17">
        <v>11</v>
      </c>
      <c r="B17" s="27" t="s">
        <v>8</v>
      </c>
      <c r="C17" s="28">
        <f>D17+E17+F17+G17+H17+I17+J17+K17+L17+M17+N17</f>
        <v>0</v>
      </c>
      <c r="D17" s="29">
        <v>0</v>
      </c>
      <c r="E17" s="29">
        <v>0</v>
      </c>
      <c r="F17" s="29">
        <v>0</v>
      </c>
      <c r="G17" s="42">
        <v>0</v>
      </c>
      <c r="H17" s="29">
        <v>0</v>
      </c>
      <c r="I17" s="42">
        <v>0</v>
      </c>
      <c r="J17" s="29">
        <v>0</v>
      </c>
      <c r="K17" s="30">
        <v>0</v>
      </c>
      <c r="L17" s="30">
        <v>0</v>
      </c>
      <c r="M17" s="30">
        <v>0</v>
      </c>
      <c r="N17" s="29">
        <v>0</v>
      </c>
      <c r="O17" s="29">
        <v>0</v>
      </c>
      <c r="P17" s="29">
        <v>0</v>
      </c>
      <c r="Q17" s="29">
        <v>0</v>
      </c>
      <c r="R17" s="31"/>
    </row>
    <row r="18" spans="1:19" s="44" customFormat="1" ht="18.75" customHeight="1">
      <c r="A18" s="43">
        <v>12</v>
      </c>
      <c r="B18" s="136" t="s">
        <v>99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139"/>
      <c r="O18" s="136"/>
      <c r="P18" s="137"/>
      <c r="Q18" s="137"/>
      <c r="R18" s="31"/>
      <c r="S18" s="4"/>
    </row>
    <row r="19" spans="1:19" ht="33.75" customHeight="1">
      <c r="A19" s="17">
        <v>13</v>
      </c>
      <c r="B19" s="18" t="s">
        <v>11</v>
      </c>
      <c r="C19" s="19">
        <f aca="true" t="shared" si="10" ref="C19:Q19">C20</f>
        <v>19788503</v>
      </c>
      <c r="D19" s="19">
        <f t="shared" si="10"/>
        <v>2861826</v>
      </c>
      <c r="E19" s="19">
        <f t="shared" si="10"/>
        <v>5222139</v>
      </c>
      <c r="F19" s="19">
        <f t="shared" si="10"/>
        <v>2871132</v>
      </c>
      <c r="G19" s="45">
        <f t="shared" si="10"/>
        <v>800000</v>
      </c>
      <c r="H19" s="19">
        <f t="shared" si="10"/>
        <v>1114690</v>
      </c>
      <c r="I19" s="45">
        <f t="shared" si="10"/>
        <v>1328276</v>
      </c>
      <c r="J19" s="19">
        <f t="shared" si="10"/>
        <v>1152000</v>
      </c>
      <c r="K19" s="46">
        <f t="shared" si="10"/>
        <v>892440</v>
      </c>
      <c r="L19" s="110">
        <f t="shared" si="10"/>
        <v>1176000</v>
      </c>
      <c r="M19" s="110">
        <f t="shared" si="10"/>
        <v>1200000</v>
      </c>
      <c r="N19" s="45">
        <f t="shared" si="10"/>
        <v>1170000</v>
      </c>
      <c r="O19" s="45">
        <f t="shared" si="10"/>
        <v>1140000</v>
      </c>
      <c r="P19" s="45">
        <f t="shared" si="10"/>
        <v>0</v>
      </c>
      <c r="Q19" s="45">
        <f t="shared" si="10"/>
        <v>0</v>
      </c>
      <c r="R19" s="31"/>
      <c r="S19" s="38"/>
    </row>
    <row r="20" spans="1:18" ht="22.5" customHeight="1">
      <c r="A20" s="17">
        <v>14</v>
      </c>
      <c r="B20" s="27" t="s">
        <v>7</v>
      </c>
      <c r="C20" s="47">
        <f>D20+E20+F20+G20+H20+I20+J20+K20+L20+M20+N20</f>
        <v>19788503</v>
      </c>
      <c r="D20" s="47">
        <f>D24+D27+D30+D33</f>
        <v>2861826</v>
      </c>
      <c r="E20" s="47">
        <f aca="true" t="shared" si="11" ref="E20:Q20">E24+E27+E30+E33</f>
        <v>5222139</v>
      </c>
      <c r="F20" s="47">
        <f>F24+F27+F30+F33+F36</f>
        <v>2871132</v>
      </c>
      <c r="G20" s="47">
        <f t="shared" si="11"/>
        <v>800000</v>
      </c>
      <c r="H20" s="47">
        <f t="shared" si="11"/>
        <v>1114690</v>
      </c>
      <c r="I20" s="47">
        <f t="shared" si="11"/>
        <v>1328276</v>
      </c>
      <c r="J20" s="47">
        <f t="shared" si="11"/>
        <v>1152000</v>
      </c>
      <c r="K20" s="48">
        <f t="shared" si="11"/>
        <v>892440</v>
      </c>
      <c r="L20" s="106">
        <f t="shared" si="11"/>
        <v>1176000</v>
      </c>
      <c r="M20" s="111">
        <f t="shared" si="11"/>
        <v>1200000</v>
      </c>
      <c r="N20" s="47">
        <f t="shared" si="11"/>
        <v>1170000</v>
      </c>
      <c r="O20" s="47">
        <f t="shared" si="11"/>
        <v>1140000</v>
      </c>
      <c r="P20" s="47">
        <f t="shared" si="11"/>
        <v>0</v>
      </c>
      <c r="Q20" s="47">
        <f t="shared" si="11"/>
        <v>0</v>
      </c>
      <c r="R20" s="31"/>
    </row>
    <row r="21" spans="1:18" ht="16.5" customHeight="1">
      <c r="A21" s="17">
        <v>15</v>
      </c>
      <c r="B21" s="18" t="s">
        <v>10</v>
      </c>
      <c r="C21" s="19">
        <f aca="true" t="shared" si="12" ref="C21:Q21">C22</f>
        <v>19788503</v>
      </c>
      <c r="D21" s="19">
        <f t="shared" si="12"/>
        <v>2861826</v>
      </c>
      <c r="E21" s="19">
        <f t="shared" si="12"/>
        <v>5222139</v>
      </c>
      <c r="F21" s="19">
        <f t="shared" si="12"/>
        <v>2871132</v>
      </c>
      <c r="G21" s="45">
        <f t="shared" si="12"/>
        <v>800000</v>
      </c>
      <c r="H21" s="19">
        <f t="shared" si="12"/>
        <v>1114690</v>
      </c>
      <c r="I21" s="45">
        <f t="shared" si="12"/>
        <v>1328276</v>
      </c>
      <c r="J21" s="19">
        <f t="shared" si="12"/>
        <v>1152000</v>
      </c>
      <c r="K21" s="46">
        <f t="shared" si="12"/>
        <v>892440</v>
      </c>
      <c r="L21" s="110">
        <f t="shared" si="12"/>
        <v>1176000</v>
      </c>
      <c r="M21" s="110">
        <f t="shared" si="12"/>
        <v>1200000</v>
      </c>
      <c r="N21" s="45">
        <f t="shared" si="12"/>
        <v>1170000</v>
      </c>
      <c r="O21" s="45">
        <f t="shared" si="12"/>
        <v>1140000</v>
      </c>
      <c r="P21" s="45">
        <f t="shared" si="12"/>
        <v>0</v>
      </c>
      <c r="Q21" s="45">
        <f t="shared" si="12"/>
        <v>0</v>
      </c>
      <c r="R21" s="31"/>
    </row>
    <row r="22" spans="1:18" ht="21.75" customHeight="1">
      <c r="A22" s="17">
        <v>16</v>
      </c>
      <c r="B22" s="27" t="s">
        <v>7</v>
      </c>
      <c r="C22" s="47">
        <f>D22+E22+F22+G22+H22+I22+J22+K22+L22+M22+N22</f>
        <v>19788503</v>
      </c>
      <c r="D22" s="47">
        <f aca="true" t="shared" si="13" ref="D22:J22">D24+D27+D30+D33+D36</f>
        <v>2861826</v>
      </c>
      <c r="E22" s="47">
        <f t="shared" si="13"/>
        <v>5222139</v>
      </c>
      <c r="F22" s="47">
        <f t="shared" si="13"/>
        <v>2871132</v>
      </c>
      <c r="G22" s="49">
        <f t="shared" si="13"/>
        <v>800000</v>
      </c>
      <c r="H22" s="47">
        <f t="shared" si="13"/>
        <v>1114690</v>
      </c>
      <c r="I22" s="49">
        <f t="shared" si="13"/>
        <v>1328276</v>
      </c>
      <c r="J22" s="47">
        <f t="shared" si="13"/>
        <v>1152000</v>
      </c>
      <c r="K22" s="48">
        <f aca="true" t="shared" si="14" ref="K22:Q22">K24+K27+K30+K33+K36</f>
        <v>892440</v>
      </c>
      <c r="L22" s="107">
        <f t="shared" si="14"/>
        <v>1176000</v>
      </c>
      <c r="M22" s="112">
        <f t="shared" si="14"/>
        <v>1200000</v>
      </c>
      <c r="N22" s="49">
        <f t="shared" si="14"/>
        <v>1170000</v>
      </c>
      <c r="O22" s="49">
        <f t="shared" si="14"/>
        <v>1140000</v>
      </c>
      <c r="P22" s="49">
        <f t="shared" si="14"/>
        <v>0</v>
      </c>
      <c r="Q22" s="49">
        <f t="shared" si="14"/>
        <v>0</v>
      </c>
      <c r="R22" s="31"/>
    </row>
    <row r="23" spans="1:18" ht="86.25" customHeight="1">
      <c r="A23" s="17">
        <v>17</v>
      </c>
      <c r="B23" s="18" t="s">
        <v>47</v>
      </c>
      <c r="C23" s="50">
        <f>C24</f>
        <v>18390697</v>
      </c>
      <c r="D23" s="50">
        <f>D24</f>
        <v>2058771</v>
      </c>
      <c r="E23" s="50">
        <f aca="true" t="shared" si="15" ref="E23:Q23">E24</f>
        <v>4758600</v>
      </c>
      <c r="F23" s="50">
        <f t="shared" si="15"/>
        <v>2739920</v>
      </c>
      <c r="G23" s="50">
        <f t="shared" si="15"/>
        <v>800000</v>
      </c>
      <c r="H23" s="50">
        <f t="shared" si="15"/>
        <v>1114690</v>
      </c>
      <c r="I23" s="50">
        <f t="shared" si="15"/>
        <v>1328276</v>
      </c>
      <c r="J23" s="50">
        <f t="shared" si="15"/>
        <v>1152000</v>
      </c>
      <c r="K23" s="51">
        <f t="shared" si="15"/>
        <v>892440</v>
      </c>
      <c r="L23" s="51">
        <f t="shared" si="15"/>
        <v>1176000</v>
      </c>
      <c r="M23" s="51">
        <f t="shared" si="15"/>
        <v>1200000</v>
      </c>
      <c r="N23" s="50">
        <f t="shared" si="15"/>
        <v>1170000</v>
      </c>
      <c r="O23" s="50">
        <f t="shared" si="15"/>
        <v>1140000</v>
      </c>
      <c r="P23" s="50">
        <f t="shared" si="15"/>
        <v>0</v>
      </c>
      <c r="Q23" s="50">
        <f t="shared" si="15"/>
        <v>0</v>
      </c>
      <c r="R23" s="52">
        <v>4.5</v>
      </c>
    </row>
    <row r="24" spans="1:18" ht="25.5" customHeight="1">
      <c r="A24" s="17">
        <v>18</v>
      </c>
      <c r="B24" s="27" t="s">
        <v>12</v>
      </c>
      <c r="C24" s="47">
        <f>D24+E24+F24+G24+H24+I24+J24+K24+L24+N24+M24</f>
        <v>18390697</v>
      </c>
      <c r="D24" s="50">
        <v>2058771</v>
      </c>
      <c r="E24" s="50">
        <v>4758600</v>
      </c>
      <c r="F24" s="50">
        <v>2739920</v>
      </c>
      <c r="G24" s="53">
        <v>800000</v>
      </c>
      <c r="H24" s="50">
        <v>1114690</v>
      </c>
      <c r="I24" s="53">
        <v>1328276</v>
      </c>
      <c r="J24" s="50">
        <v>1152000</v>
      </c>
      <c r="K24" s="48">
        <v>892440</v>
      </c>
      <c r="L24" s="106">
        <v>1176000</v>
      </c>
      <c r="M24" s="114">
        <v>1200000</v>
      </c>
      <c r="N24" s="54">
        <v>1170000</v>
      </c>
      <c r="O24" s="54">
        <v>1140000</v>
      </c>
      <c r="P24" s="54">
        <v>0</v>
      </c>
      <c r="Q24" s="54">
        <v>0</v>
      </c>
      <c r="R24" s="31"/>
    </row>
    <row r="25" spans="1:18" ht="21.75" customHeight="1">
      <c r="A25" s="119">
        <v>19</v>
      </c>
      <c r="B25" s="140" t="s">
        <v>96</v>
      </c>
      <c r="C25" s="120">
        <f>C27</f>
        <v>782766</v>
      </c>
      <c r="D25" s="120">
        <f>D27</f>
        <v>750549</v>
      </c>
      <c r="E25" s="120">
        <f>E27</f>
        <v>0</v>
      </c>
      <c r="F25" s="120">
        <f>F27</f>
        <v>32217</v>
      </c>
      <c r="G25" s="135">
        <v>0</v>
      </c>
      <c r="H25" s="120">
        <v>0</v>
      </c>
      <c r="I25" s="135">
        <v>0</v>
      </c>
      <c r="J25" s="120">
        <v>0</v>
      </c>
      <c r="K25" s="120">
        <v>0</v>
      </c>
      <c r="L25" s="120">
        <v>0</v>
      </c>
      <c r="M25" s="126">
        <v>0</v>
      </c>
      <c r="N25" s="126">
        <v>0</v>
      </c>
      <c r="O25" s="126">
        <f>O27</f>
        <v>0</v>
      </c>
      <c r="P25" s="126">
        <f>P27</f>
        <v>0</v>
      </c>
      <c r="Q25" s="126">
        <f>Q27</f>
        <v>0</v>
      </c>
      <c r="R25" s="121">
        <v>6</v>
      </c>
    </row>
    <row r="26" spans="1:18" ht="36.75" customHeight="1">
      <c r="A26" s="119"/>
      <c r="B26" s="150"/>
      <c r="C26" s="120"/>
      <c r="D26" s="120"/>
      <c r="E26" s="120"/>
      <c r="F26" s="120"/>
      <c r="G26" s="135"/>
      <c r="H26" s="120"/>
      <c r="I26" s="135"/>
      <c r="J26" s="120"/>
      <c r="K26" s="120"/>
      <c r="L26" s="120"/>
      <c r="M26" s="127"/>
      <c r="N26" s="128"/>
      <c r="O26" s="156"/>
      <c r="P26" s="156"/>
      <c r="Q26" s="156"/>
      <c r="R26" s="121"/>
    </row>
    <row r="27" spans="1:18" ht="21.75" customHeight="1">
      <c r="A27" s="17">
        <v>20</v>
      </c>
      <c r="B27" s="27" t="s">
        <v>12</v>
      </c>
      <c r="C27" s="47">
        <f>D27+E27+F27+G27+H27+I27+J27+K27+L27</f>
        <v>782766</v>
      </c>
      <c r="D27" s="47">
        <v>750549</v>
      </c>
      <c r="E27" s="47">
        <v>0</v>
      </c>
      <c r="F27" s="47">
        <v>32217</v>
      </c>
      <c r="G27" s="49">
        <v>0</v>
      </c>
      <c r="H27" s="47">
        <v>0</v>
      </c>
      <c r="I27" s="49">
        <v>0</v>
      </c>
      <c r="J27" s="47">
        <v>0</v>
      </c>
      <c r="K27" s="48">
        <v>0</v>
      </c>
      <c r="L27" s="106">
        <v>0</v>
      </c>
      <c r="M27" s="80">
        <v>0</v>
      </c>
      <c r="N27" s="57">
        <v>0</v>
      </c>
      <c r="O27" s="57">
        <v>0</v>
      </c>
      <c r="P27" s="57">
        <v>0</v>
      </c>
      <c r="Q27" s="57">
        <v>0</v>
      </c>
      <c r="R27" s="31"/>
    </row>
    <row r="28" spans="1:18" ht="24" customHeight="1">
      <c r="A28" s="119">
        <v>21</v>
      </c>
      <c r="B28" s="140" t="s">
        <v>97</v>
      </c>
      <c r="C28" s="120">
        <f aca="true" t="shared" si="16" ref="C28:J28">C30</f>
        <v>52506</v>
      </c>
      <c r="D28" s="120">
        <f t="shared" si="16"/>
        <v>52506</v>
      </c>
      <c r="E28" s="120">
        <f t="shared" si="16"/>
        <v>0</v>
      </c>
      <c r="F28" s="120">
        <f t="shared" si="16"/>
        <v>0</v>
      </c>
      <c r="G28" s="135">
        <f t="shared" si="16"/>
        <v>0</v>
      </c>
      <c r="H28" s="120">
        <f t="shared" si="16"/>
        <v>0</v>
      </c>
      <c r="I28" s="135">
        <f t="shared" si="16"/>
        <v>0</v>
      </c>
      <c r="J28" s="120">
        <f t="shared" si="16"/>
        <v>0</v>
      </c>
      <c r="K28" s="120">
        <v>0</v>
      </c>
      <c r="L28" s="120">
        <v>0</v>
      </c>
      <c r="M28" s="126">
        <v>0</v>
      </c>
      <c r="N28" s="126">
        <v>0</v>
      </c>
      <c r="O28" s="126">
        <f>O30</f>
        <v>0</v>
      </c>
      <c r="P28" s="126">
        <f>P30</f>
        <v>0</v>
      </c>
      <c r="Q28" s="126">
        <f>Q30</f>
        <v>0</v>
      </c>
      <c r="R28" s="121">
        <v>7</v>
      </c>
    </row>
    <row r="29" spans="1:18" ht="68.25" customHeight="1">
      <c r="A29" s="119"/>
      <c r="B29" s="150"/>
      <c r="C29" s="120"/>
      <c r="D29" s="120"/>
      <c r="E29" s="120"/>
      <c r="F29" s="120"/>
      <c r="G29" s="135"/>
      <c r="H29" s="120"/>
      <c r="I29" s="135"/>
      <c r="J29" s="120"/>
      <c r="K29" s="120"/>
      <c r="L29" s="120"/>
      <c r="M29" s="127"/>
      <c r="N29" s="128"/>
      <c r="O29" s="128"/>
      <c r="P29" s="128"/>
      <c r="Q29" s="128"/>
      <c r="R29" s="121"/>
    </row>
    <row r="30" spans="1:18" ht="21.75" customHeight="1">
      <c r="A30" s="17">
        <v>22</v>
      </c>
      <c r="B30" s="27" t="s">
        <v>12</v>
      </c>
      <c r="C30" s="47">
        <f>D30+E30+F30+G30+H30+I30+J30+K30+L30</f>
        <v>52506</v>
      </c>
      <c r="D30" s="47">
        <v>52506</v>
      </c>
      <c r="E30" s="47">
        <v>0</v>
      </c>
      <c r="F30" s="47">
        <v>0</v>
      </c>
      <c r="G30" s="49">
        <v>0</v>
      </c>
      <c r="H30" s="47">
        <v>0</v>
      </c>
      <c r="I30" s="49">
        <v>0</v>
      </c>
      <c r="J30" s="47">
        <v>0</v>
      </c>
      <c r="K30" s="48">
        <v>0</v>
      </c>
      <c r="L30" s="106">
        <v>0</v>
      </c>
      <c r="M30" s="80">
        <v>0</v>
      </c>
      <c r="N30" s="57">
        <v>0</v>
      </c>
      <c r="O30" s="57">
        <v>0</v>
      </c>
      <c r="P30" s="57">
        <v>0</v>
      </c>
      <c r="Q30" s="57">
        <v>0</v>
      </c>
      <c r="R30" s="31"/>
    </row>
    <row r="31" spans="1:18" ht="21" customHeight="1">
      <c r="A31" s="119">
        <v>23</v>
      </c>
      <c r="B31" s="140" t="s">
        <v>98</v>
      </c>
      <c r="C31" s="120">
        <f aca="true" t="shared" si="17" ref="C31:J31">C33</f>
        <v>463539</v>
      </c>
      <c r="D31" s="120">
        <f t="shared" si="17"/>
        <v>0</v>
      </c>
      <c r="E31" s="120">
        <f t="shared" si="17"/>
        <v>463539</v>
      </c>
      <c r="F31" s="120">
        <f t="shared" si="17"/>
        <v>0</v>
      </c>
      <c r="G31" s="135">
        <f t="shared" si="17"/>
        <v>0</v>
      </c>
      <c r="H31" s="120">
        <f t="shared" si="17"/>
        <v>0</v>
      </c>
      <c r="I31" s="135">
        <f t="shared" si="17"/>
        <v>0</v>
      </c>
      <c r="J31" s="120">
        <f t="shared" si="17"/>
        <v>0</v>
      </c>
      <c r="K31" s="120">
        <v>0</v>
      </c>
      <c r="L31" s="120">
        <v>0</v>
      </c>
      <c r="M31" s="126">
        <v>0</v>
      </c>
      <c r="N31" s="126">
        <v>0</v>
      </c>
      <c r="O31" s="126">
        <f>O33</f>
        <v>0</v>
      </c>
      <c r="P31" s="126">
        <f>P33</f>
        <v>0</v>
      </c>
      <c r="Q31" s="126">
        <f>Q33</f>
        <v>0</v>
      </c>
      <c r="R31" s="121" t="s">
        <v>13</v>
      </c>
    </row>
    <row r="32" spans="1:18" ht="39.75" customHeight="1">
      <c r="A32" s="119"/>
      <c r="B32" s="150"/>
      <c r="C32" s="120"/>
      <c r="D32" s="120"/>
      <c r="E32" s="120"/>
      <c r="F32" s="120"/>
      <c r="G32" s="135"/>
      <c r="H32" s="120"/>
      <c r="I32" s="135"/>
      <c r="J32" s="120"/>
      <c r="K32" s="120"/>
      <c r="L32" s="120"/>
      <c r="M32" s="127"/>
      <c r="N32" s="128"/>
      <c r="O32" s="128"/>
      <c r="P32" s="128"/>
      <c r="Q32" s="128"/>
      <c r="R32" s="121"/>
    </row>
    <row r="33" spans="1:18" ht="21.75" customHeight="1">
      <c r="A33" s="17">
        <v>24</v>
      </c>
      <c r="B33" s="27" t="s">
        <v>12</v>
      </c>
      <c r="C33" s="47">
        <f>D33+E33+F33+G33+H33+I33+J33+K33+L33</f>
        <v>463539</v>
      </c>
      <c r="D33" s="47">
        <v>0</v>
      </c>
      <c r="E33" s="47">
        <v>463539</v>
      </c>
      <c r="F33" s="47">
        <v>0</v>
      </c>
      <c r="G33" s="49">
        <v>0</v>
      </c>
      <c r="H33" s="47">
        <v>0</v>
      </c>
      <c r="I33" s="49">
        <v>0</v>
      </c>
      <c r="J33" s="47">
        <v>0</v>
      </c>
      <c r="K33" s="48">
        <v>0</v>
      </c>
      <c r="L33" s="106">
        <v>0</v>
      </c>
      <c r="M33" s="80">
        <v>0</v>
      </c>
      <c r="N33" s="57">
        <v>0</v>
      </c>
      <c r="O33" s="57">
        <v>0</v>
      </c>
      <c r="P33" s="57">
        <v>0</v>
      </c>
      <c r="Q33" s="57">
        <v>0</v>
      </c>
      <c r="R33" s="31"/>
    </row>
    <row r="34" spans="1:18" ht="21.75" customHeight="1">
      <c r="A34" s="119">
        <v>25</v>
      </c>
      <c r="B34" s="140" t="s">
        <v>48</v>
      </c>
      <c r="C34" s="120">
        <f aca="true" t="shared" si="18" ref="C34:J34">C36</f>
        <v>98995</v>
      </c>
      <c r="D34" s="120">
        <f t="shared" si="18"/>
        <v>0</v>
      </c>
      <c r="E34" s="120">
        <f t="shared" si="18"/>
        <v>0</v>
      </c>
      <c r="F34" s="120">
        <f t="shared" si="18"/>
        <v>98995</v>
      </c>
      <c r="G34" s="135">
        <f t="shared" si="18"/>
        <v>0</v>
      </c>
      <c r="H34" s="120">
        <f t="shared" si="18"/>
        <v>0</v>
      </c>
      <c r="I34" s="135">
        <v>0</v>
      </c>
      <c r="J34" s="120">
        <f t="shared" si="18"/>
        <v>0</v>
      </c>
      <c r="K34" s="120">
        <v>0</v>
      </c>
      <c r="L34" s="120">
        <v>0</v>
      </c>
      <c r="M34" s="126">
        <v>0</v>
      </c>
      <c r="N34" s="126">
        <v>0</v>
      </c>
      <c r="O34" s="126">
        <f>O36</f>
        <v>0</v>
      </c>
      <c r="P34" s="126">
        <f>P36</f>
        <v>0</v>
      </c>
      <c r="Q34" s="126">
        <f>Q36</f>
        <v>0</v>
      </c>
      <c r="R34" s="121">
        <v>8</v>
      </c>
    </row>
    <row r="35" spans="1:18" ht="21.75" customHeight="1">
      <c r="A35" s="119"/>
      <c r="B35" s="141"/>
      <c r="C35" s="120"/>
      <c r="D35" s="120"/>
      <c r="E35" s="120"/>
      <c r="F35" s="120"/>
      <c r="G35" s="135"/>
      <c r="H35" s="120"/>
      <c r="I35" s="135"/>
      <c r="J35" s="120"/>
      <c r="K35" s="120"/>
      <c r="L35" s="120"/>
      <c r="M35" s="127"/>
      <c r="N35" s="128"/>
      <c r="O35" s="128"/>
      <c r="P35" s="128"/>
      <c r="Q35" s="128"/>
      <c r="R35" s="121"/>
    </row>
    <row r="36" spans="1:18" ht="21.75" customHeight="1">
      <c r="A36" s="17">
        <v>26</v>
      </c>
      <c r="B36" s="27" t="s">
        <v>12</v>
      </c>
      <c r="C36" s="47">
        <f>D36+E36+F36+G36+H36+I36+J36+K36+L36</f>
        <v>98995</v>
      </c>
      <c r="D36" s="47">
        <v>0</v>
      </c>
      <c r="E36" s="47">
        <v>0</v>
      </c>
      <c r="F36" s="47">
        <v>98995</v>
      </c>
      <c r="G36" s="49">
        <v>0</v>
      </c>
      <c r="H36" s="47">
        <v>0</v>
      </c>
      <c r="I36" s="49">
        <v>0</v>
      </c>
      <c r="J36" s="47">
        <v>0</v>
      </c>
      <c r="K36" s="48">
        <v>0</v>
      </c>
      <c r="L36" s="106">
        <v>0</v>
      </c>
      <c r="M36" s="80">
        <v>0</v>
      </c>
      <c r="N36" s="57">
        <v>0</v>
      </c>
      <c r="O36" s="57">
        <v>0</v>
      </c>
      <c r="P36" s="57">
        <v>0</v>
      </c>
      <c r="Q36" s="57">
        <v>0</v>
      </c>
      <c r="R36" s="31"/>
    </row>
    <row r="37" spans="1:19" s="60" customFormat="1" ht="23.25" customHeight="1">
      <c r="A37" s="59">
        <v>27</v>
      </c>
      <c r="B37" s="142" t="s">
        <v>100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43"/>
      <c r="N37" s="144"/>
      <c r="O37" s="124"/>
      <c r="P37" s="124"/>
      <c r="Q37" s="124"/>
      <c r="R37" s="125"/>
      <c r="S37" s="4"/>
    </row>
    <row r="38" spans="1:18" ht="36" customHeight="1">
      <c r="A38" s="17">
        <v>28</v>
      </c>
      <c r="B38" s="18" t="s">
        <v>11</v>
      </c>
      <c r="C38" s="19">
        <f aca="true" t="shared" si="19" ref="C38:Q38">C39</f>
        <v>11264810</v>
      </c>
      <c r="D38" s="19">
        <f t="shared" si="19"/>
        <v>2697334</v>
      </c>
      <c r="E38" s="19">
        <f t="shared" si="19"/>
        <v>898285</v>
      </c>
      <c r="F38" s="19">
        <f t="shared" si="19"/>
        <v>0</v>
      </c>
      <c r="G38" s="45">
        <f t="shared" si="19"/>
        <v>961667</v>
      </c>
      <c r="H38" s="19">
        <f t="shared" si="19"/>
        <v>0</v>
      </c>
      <c r="I38" s="45">
        <f t="shared" si="19"/>
        <v>6267724</v>
      </c>
      <c r="J38" s="19">
        <f t="shared" si="19"/>
        <v>0</v>
      </c>
      <c r="K38" s="46">
        <f t="shared" si="19"/>
        <v>0</v>
      </c>
      <c r="L38" s="46">
        <f t="shared" si="19"/>
        <v>0</v>
      </c>
      <c r="M38" s="46">
        <f t="shared" si="19"/>
        <v>439800</v>
      </c>
      <c r="N38" s="19">
        <f t="shared" si="19"/>
        <v>0</v>
      </c>
      <c r="O38" s="19">
        <f t="shared" si="19"/>
        <v>0</v>
      </c>
      <c r="P38" s="19">
        <f t="shared" si="19"/>
        <v>0</v>
      </c>
      <c r="Q38" s="19">
        <f t="shared" si="19"/>
        <v>0</v>
      </c>
      <c r="R38" s="31"/>
    </row>
    <row r="39" spans="1:18" ht="24.75" customHeight="1">
      <c r="A39" s="17">
        <v>29</v>
      </c>
      <c r="B39" s="27" t="s">
        <v>7</v>
      </c>
      <c r="C39" s="47">
        <f>D39+E39+F39+G39+H39+I39+J39+K39+L39+M39+N39</f>
        <v>11264810</v>
      </c>
      <c r="D39" s="47">
        <f aca="true" t="shared" si="20" ref="D39:L39">D43+D45+D47</f>
        <v>2697334</v>
      </c>
      <c r="E39" s="47">
        <f t="shared" si="20"/>
        <v>898285</v>
      </c>
      <c r="F39" s="47">
        <f t="shared" si="20"/>
        <v>0</v>
      </c>
      <c r="G39" s="49">
        <f t="shared" si="20"/>
        <v>961667</v>
      </c>
      <c r="H39" s="47">
        <f t="shared" si="20"/>
        <v>0</v>
      </c>
      <c r="I39" s="49">
        <f t="shared" si="20"/>
        <v>6267724</v>
      </c>
      <c r="J39" s="47">
        <f t="shared" si="20"/>
        <v>0</v>
      </c>
      <c r="K39" s="48">
        <f t="shared" si="20"/>
        <v>0</v>
      </c>
      <c r="L39" s="106">
        <f t="shared" si="20"/>
        <v>0</v>
      </c>
      <c r="M39" s="111">
        <f>M43+M45+M47</f>
        <v>439800</v>
      </c>
      <c r="N39" s="47">
        <f>N43+N45+N47</f>
        <v>0</v>
      </c>
      <c r="O39" s="47">
        <f>O43+O45+O47</f>
        <v>0</v>
      </c>
      <c r="P39" s="47">
        <f>P43+P45+P47</f>
        <v>0</v>
      </c>
      <c r="Q39" s="47">
        <f>Q43+Q45+Q47</f>
        <v>0</v>
      </c>
      <c r="R39" s="31"/>
    </row>
    <row r="40" spans="1:18" ht="19.5" customHeight="1">
      <c r="A40" s="17">
        <v>30</v>
      </c>
      <c r="B40" s="18" t="s">
        <v>14</v>
      </c>
      <c r="C40" s="19">
        <f aca="true" t="shared" si="21" ref="C40:Q40">C41</f>
        <v>11264810</v>
      </c>
      <c r="D40" s="19">
        <f t="shared" si="21"/>
        <v>2697334</v>
      </c>
      <c r="E40" s="19">
        <f t="shared" si="21"/>
        <v>898285</v>
      </c>
      <c r="F40" s="19">
        <f t="shared" si="21"/>
        <v>0</v>
      </c>
      <c r="G40" s="45">
        <f t="shared" si="21"/>
        <v>961667</v>
      </c>
      <c r="H40" s="19">
        <f t="shared" si="21"/>
        <v>0</v>
      </c>
      <c r="I40" s="45">
        <f t="shared" si="21"/>
        <v>6267724</v>
      </c>
      <c r="J40" s="19">
        <f t="shared" si="21"/>
        <v>0</v>
      </c>
      <c r="K40" s="46">
        <f t="shared" si="21"/>
        <v>0</v>
      </c>
      <c r="L40" s="46">
        <f t="shared" si="21"/>
        <v>0</v>
      </c>
      <c r="M40" s="46">
        <f t="shared" si="21"/>
        <v>439800</v>
      </c>
      <c r="N40" s="19">
        <f t="shared" si="21"/>
        <v>0</v>
      </c>
      <c r="O40" s="19">
        <f t="shared" si="21"/>
        <v>0</v>
      </c>
      <c r="P40" s="19">
        <f t="shared" si="21"/>
        <v>0</v>
      </c>
      <c r="Q40" s="19">
        <f t="shared" si="21"/>
        <v>0</v>
      </c>
      <c r="R40" s="31"/>
    </row>
    <row r="41" spans="1:18" ht="22.5" customHeight="1">
      <c r="A41" s="17">
        <v>31</v>
      </c>
      <c r="B41" s="27" t="s">
        <v>7</v>
      </c>
      <c r="C41" s="47">
        <f>D41+E41+F41+G41+H41+I41+J41+K41+L41+M41+N41</f>
        <v>11264810</v>
      </c>
      <c r="D41" s="47">
        <f aca="true" t="shared" si="22" ref="D41:L41">D43+D45+D47</f>
        <v>2697334</v>
      </c>
      <c r="E41" s="47">
        <f t="shared" si="22"/>
        <v>898285</v>
      </c>
      <c r="F41" s="47">
        <f t="shared" si="22"/>
        <v>0</v>
      </c>
      <c r="G41" s="49">
        <f t="shared" si="22"/>
        <v>961667</v>
      </c>
      <c r="H41" s="47">
        <f t="shared" si="22"/>
        <v>0</v>
      </c>
      <c r="I41" s="49">
        <f t="shared" si="22"/>
        <v>6267724</v>
      </c>
      <c r="J41" s="47">
        <f t="shared" si="22"/>
        <v>0</v>
      </c>
      <c r="K41" s="48">
        <f t="shared" si="22"/>
        <v>0</v>
      </c>
      <c r="L41" s="106">
        <f t="shared" si="22"/>
        <v>0</v>
      </c>
      <c r="M41" s="111">
        <f>M43+M45+M47</f>
        <v>439800</v>
      </c>
      <c r="N41" s="47">
        <f>N43+N45+N47</f>
        <v>0</v>
      </c>
      <c r="O41" s="47">
        <f>O43+O45+O47</f>
        <v>0</v>
      </c>
      <c r="P41" s="47">
        <f>P43+P45+P47</f>
        <v>0</v>
      </c>
      <c r="Q41" s="47">
        <f>Q43+Q45+Q47</f>
        <v>0</v>
      </c>
      <c r="R41" s="31"/>
    </row>
    <row r="42" spans="1:18" ht="51.75" customHeight="1">
      <c r="A42" s="17">
        <v>32</v>
      </c>
      <c r="B42" s="18" t="s">
        <v>49</v>
      </c>
      <c r="C42" s="47">
        <f>C43</f>
        <v>10286525</v>
      </c>
      <c r="D42" s="47">
        <f>D43</f>
        <v>2617334</v>
      </c>
      <c r="E42" s="47">
        <f aca="true" t="shared" si="23" ref="E42:Q42">E43</f>
        <v>0</v>
      </c>
      <c r="F42" s="47">
        <f t="shared" si="23"/>
        <v>0</v>
      </c>
      <c r="G42" s="47">
        <f t="shared" si="23"/>
        <v>961667</v>
      </c>
      <c r="H42" s="47">
        <f t="shared" si="23"/>
        <v>0</v>
      </c>
      <c r="I42" s="47">
        <f t="shared" si="23"/>
        <v>6267724</v>
      </c>
      <c r="J42" s="47">
        <f t="shared" si="23"/>
        <v>0</v>
      </c>
      <c r="K42" s="47">
        <f t="shared" si="23"/>
        <v>0</v>
      </c>
      <c r="L42" s="106">
        <f t="shared" si="23"/>
        <v>0</v>
      </c>
      <c r="M42" s="111">
        <f t="shared" si="23"/>
        <v>439800</v>
      </c>
      <c r="N42" s="47">
        <f t="shared" si="23"/>
        <v>0</v>
      </c>
      <c r="O42" s="47">
        <f t="shared" si="23"/>
        <v>0</v>
      </c>
      <c r="P42" s="47">
        <f t="shared" si="23"/>
        <v>0</v>
      </c>
      <c r="Q42" s="47">
        <f t="shared" si="23"/>
        <v>0</v>
      </c>
      <c r="R42" s="52" t="s">
        <v>18</v>
      </c>
    </row>
    <row r="43" spans="1:18" ht="23.25" customHeight="1">
      <c r="A43" s="17">
        <v>33</v>
      </c>
      <c r="B43" s="27" t="s">
        <v>7</v>
      </c>
      <c r="C43" s="47">
        <f>SUM(D43:N43)</f>
        <v>10286525</v>
      </c>
      <c r="D43" s="47">
        <v>2617334</v>
      </c>
      <c r="E43" s="47">
        <v>0</v>
      </c>
      <c r="F43" s="47">
        <v>0</v>
      </c>
      <c r="G43" s="49">
        <v>961667</v>
      </c>
      <c r="H43" s="47">
        <v>0</v>
      </c>
      <c r="I43" s="49">
        <v>6267724</v>
      </c>
      <c r="J43" s="47">
        <v>0</v>
      </c>
      <c r="K43" s="48">
        <v>0</v>
      </c>
      <c r="L43" s="106">
        <v>0</v>
      </c>
      <c r="M43" s="80">
        <v>439800</v>
      </c>
      <c r="N43" s="57">
        <v>0</v>
      </c>
      <c r="O43" s="57">
        <v>0</v>
      </c>
      <c r="P43" s="57">
        <v>0</v>
      </c>
      <c r="Q43" s="57">
        <v>0</v>
      </c>
      <c r="R43" s="31"/>
    </row>
    <row r="44" spans="1:18" ht="117" customHeight="1">
      <c r="A44" s="17">
        <v>34</v>
      </c>
      <c r="B44" s="18" t="s">
        <v>50</v>
      </c>
      <c r="C44" s="47">
        <f aca="true" t="shared" si="24" ref="C44:L44">C45</f>
        <v>80000</v>
      </c>
      <c r="D44" s="47">
        <f t="shared" si="24"/>
        <v>80000</v>
      </c>
      <c r="E44" s="47">
        <f t="shared" si="24"/>
        <v>0</v>
      </c>
      <c r="F44" s="47">
        <f t="shared" si="24"/>
        <v>0</v>
      </c>
      <c r="G44" s="49">
        <f t="shared" si="24"/>
        <v>0</v>
      </c>
      <c r="H44" s="47">
        <f t="shared" si="24"/>
        <v>0</v>
      </c>
      <c r="I44" s="49">
        <f t="shared" si="24"/>
        <v>0</v>
      </c>
      <c r="J44" s="47">
        <f t="shared" si="24"/>
        <v>0</v>
      </c>
      <c r="K44" s="48">
        <f t="shared" si="24"/>
        <v>0</v>
      </c>
      <c r="L44" s="106">
        <f t="shared" si="24"/>
        <v>0</v>
      </c>
      <c r="M44" s="80">
        <v>0</v>
      </c>
      <c r="N44" s="57">
        <v>0</v>
      </c>
      <c r="O44" s="57">
        <f>O45</f>
        <v>0</v>
      </c>
      <c r="P44" s="57">
        <f>P45</f>
        <v>0</v>
      </c>
      <c r="Q44" s="57">
        <f>Q45</f>
        <v>0</v>
      </c>
      <c r="R44" s="52" t="s">
        <v>18</v>
      </c>
    </row>
    <row r="45" spans="1:18" ht="24.75" customHeight="1">
      <c r="A45" s="17">
        <v>35</v>
      </c>
      <c r="B45" s="27" t="s">
        <v>7</v>
      </c>
      <c r="C45" s="47">
        <f>SUM(D45:N45)</f>
        <v>80000</v>
      </c>
      <c r="D45" s="47">
        <v>80000</v>
      </c>
      <c r="E45" s="47">
        <v>0</v>
      </c>
      <c r="F45" s="47">
        <v>0</v>
      </c>
      <c r="G45" s="49">
        <v>0</v>
      </c>
      <c r="H45" s="47">
        <v>0</v>
      </c>
      <c r="I45" s="49">
        <v>0</v>
      </c>
      <c r="J45" s="47">
        <v>0</v>
      </c>
      <c r="K45" s="48">
        <v>0</v>
      </c>
      <c r="L45" s="106">
        <v>0</v>
      </c>
      <c r="M45" s="80">
        <v>0</v>
      </c>
      <c r="N45" s="57">
        <v>0</v>
      </c>
      <c r="O45" s="57">
        <v>0</v>
      </c>
      <c r="P45" s="57">
        <v>0</v>
      </c>
      <c r="Q45" s="57">
        <v>0</v>
      </c>
      <c r="R45" s="31"/>
    </row>
    <row r="46" spans="1:18" ht="50.25" customHeight="1">
      <c r="A46" s="17">
        <v>36</v>
      </c>
      <c r="B46" s="18" t="s">
        <v>51</v>
      </c>
      <c r="C46" s="47">
        <f aca="true" t="shared" si="25" ref="C46:L46">C47</f>
        <v>898285</v>
      </c>
      <c r="D46" s="47">
        <f t="shared" si="25"/>
        <v>0</v>
      </c>
      <c r="E46" s="47">
        <f t="shared" si="25"/>
        <v>898285</v>
      </c>
      <c r="F46" s="47">
        <f t="shared" si="25"/>
        <v>0</v>
      </c>
      <c r="G46" s="49">
        <f t="shared" si="25"/>
        <v>0</v>
      </c>
      <c r="H46" s="47">
        <f t="shared" si="25"/>
        <v>0</v>
      </c>
      <c r="I46" s="49">
        <f t="shared" si="25"/>
        <v>0</v>
      </c>
      <c r="J46" s="47">
        <f t="shared" si="25"/>
        <v>0</v>
      </c>
      <c r="K46" s="48">
        <f t="shared" si="25"/>
        <v>0</v>
      </c>
      <c r="L46" s="106">
        <f t="shared" si="25"/>
        <v>0</v>
      </c>
      <c r="M46" s="80">
        <v>0</v>
      </c>
      <c r="N46" s="57">
        <v>0</v>
      </c>
      <c r="O46" s="57">
        <f>O47</f>
        <v>0</v>
      </c>
      <c r="P46" s="57">
        <f>P47</f>
        <v>0</v>
      </c>
      <c r="Q46" s="57">
        <f>Q47</f>
        <v>0</v>
      </c>
      <c r="R46" s="52" t="s">
        <v>18</v>
      </c>
    </row>
    <row r="47" spans="1:18" ht="21" customHeight="1">
      <c r="A47" s="61">
        <v>37</v>
      </c>
      <c r="B47" s="62" t="s">
        <v>7</v>
      </c>
      <c r="C47" s="63">
        <f>SUM(D47:N47)</f>
        <v>898285</v>
      </c>
      <c r="D47" s="63">
        <v>0</v>
      </c>
      <c r="E47" s="63">
        <v>898285</v>
      </c>
      <c r="F47" s="63">
        <v>0</v>
      </c>
      <c r="G47" s="64">
        <v>0</v>
      </c>
      <c r="H47" s="63">
        <v>0</v>
      </c>
      <c r="I47" s="64">
        <v>0</v>
      </c>
      <c r="J47" s="63">
        <v>0</v>
      </c>
      <c r="K47" s="65">
        <v>0</v>
      </c>
      <c r="L47" s="65">
        <v>0</v>
      </c>
      <c r="M47" s="80">
        <v>0</v>
      </c>
      <c r="N47" s="57">
        <v>0</v>
      </c>
      <c r="O47" s="57"/>
      <c r="P47" s="57"/>
      <c r="Q47" s="57"/>
      <c r="R47" s="66"/>
    </row>
    <row r="48" spans="1:19" s="60" customFormat="1" ht="18.75" customHeight="1">
      <c r="A48" s="67">
        <v>38</v>
      </c>
      <c r="B48" s="145" t="s">
        <v>101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7"/>
      <c r="N48" s="147"/>
      <c r="O48" s="148"/>
      <c r="P48" s="148"/>
      <c r="Q48" s="148"/>
      <c r="R48" s="149"/>
      <c r="S48" s="4"/>
    </row>
    <row r="49" spans="1:18" ht="39" customHeight="1">
      <c r="A49" s="69">
        <v>39</v>
      </c>
      <c r="B49" s="70" t="s">
        <v>11</v>
      </c>
      <c r="C49" s="71">
        <f aca="true" t="shared" si="26" ref="C49:Q49">C50+C51</f>
        <v>141402890.82</v>
      </c>
      <c r="D49" s="71">
        <f t="shared" si="26"/>
        <v>8938102</v>
      </c>
      <c r="E49" s="71">
        <f t="shared" si="26"/>
        <v>8022833</v>
      </c>
      <c r="F49" s="71">
        <f t="shared" si="26"/>
        <v>7828717</v>
      </c>
      <c r="G49" s="71">
        <f t="shared" si="26"/>
        <v>9241180</v>
      </c>
      <c r="H49" s="71">
        <f t="shared" si="26"/>
        <v>9786912</v>
      </c>
      <c r="I49" s="72">
        <f t="shared" si="26"/>
        <v>14611352</v>
      </c>
      <c r="J49" s="71">
        <f t="shared" si="26"/>
        <v>19671725</v>
      </c>
      <c r="K49" s="73">
        <f t="shared" si="26"/>
        <v>16580333</v>
      </c>
      <c r="L49" s="73">
        <f t="shared" si="26"/>
        <v>12966457</v>
      </c>
      <c r="M49" s="73">
        <f t="shared" si="26"/>
        <v>18853019.82</v>
      </c>
      <c r="N49" s="71">
        <f t="shared" si="26"/>
        <v>14902260</v>
      </c>
      <c r="O49" s="71">
        <f t="shared" si="26"/>
        <v>14520151</v>
      </c>
      <c r="P49" s="71">
        <f t="shared" si="26"/>
        <v>0</v>
      </c>
      <c r="Q49" s="71">
        <f t="shared" si="26"/>
        <v>0</v>
      </c>
      <c r="R49" s="31"/>
    </row>
    <row r="50" spans="1:18" ht="21" customHeight="1">
      <c r="A50" s="17">
        <v>40</v>
      </c>
      <c r="B50" s="27" t="s">
        <v>7</v>
      </c>
      <c r="C50" s="47">
        <f>D50+E50+F50+G50+H50+I50+J50+K50+L50+M50+N50</f>
        <v>141190335.82</v>
      </c>
      <c r="D50" s="47">
        <f>D53</f>
        <v>8938102</v>
      </c>
      <c r="E50" s="47">
        <f aca="true" t="shared" si="27" ref="E50:Q50">E53</f>
        <v>8022833</v>
      </c>
      <c r="F50" s="47">
        <f t="shared" si="27"/>
        <v>7828717</v>
      </c>
      <c r="G50" s="47">
        <f t="shared" si="27"/>
        <v>9070025</v>
      </c>
      <c r="H50" s="47">
        <f t="shared" si="27"/>
        <v>9786912</v>
      </c>
      <c r="I50" s="74">
        <f t="shared" si="27"/>
        <v>14569952</v>
      </c>
      <c r="J50" s="47">
        <f t="shared" si="27"/>
        <v>19671725</v>
      </c>
      <c r="K50" s="48">
        <f t="shared" si="27"/>
        <v>16580333</v>
      </c>
      <c r="L50" s="106">
        <f t="shared" si="27"/>
        <v>12966457</v>
      </c>
      <c r="M50" s="111">
        <f t="shared" si="27"/>
        <v>18853019.82</v>
      </c>
      <c r="N50" s="47">
        <f t="shared" si="27"/>
        <v>14902260</v>
      </c>
      <c r="O50" s="47">
        <f t="shared" si="27"/>
        <v>14520151</v>
      </c>
      <c r="P50" s="47">
        <f t="shared" si="27"/>
        <v>0</v>
      </c>
      <c r="Q50" s="47">
        <f t="shared" si="27"/>
        <v>0</v>
      </c>
      <c r="R50" s="31"/>
    </row>
    <row r="51" spans="1:18" ht="21" customHeight="1">
      <c r="A51" s="17">
        <v>41</v>
      </c>
      <c r="B51" s="27" t="s">
        <v>6</v>
      </c>
      <c r="C51" s="47">
        <f>D51+E51+F51+G51+H51+I51+J51+K51+L51+M51+N51</f>
        <v>212555</v>
      </c>
      <c r="D51" s="47">
        <f>D54</f>
        <v>0</v>
      </c>
      <c r="E51" s="47">
        <f aca="true" t="shared" si="28" ref="E51:Q51">E54</f>
        <v>0</v>
      </c>
      <c r="F51" s="47">
        <f t="shared" si="28"/>
        <v>0</v>
      </c>
      <c r="G51" s="47">
        <f t="shared" si="28"/>
        <v>171155</v>
      </c>
      <c r="H51" s="47">
        <f t="shared" si="28"/>
        <v>0</v>
      </c>
      <c r="I51" s="74">
        <f t="shared" si="28"/>
        <v>41400</v>
      </c>
      <c r="J51" s="47">
        <f t="shared" si="28"/>
        <v>0</v>
      </c>
      <c r="K51" s="48">
        <f t="shared" si="28"/>
        <v>0</v>
      </c>
      <c r="L51" s="106">
        <f t="shared" si="28"/>
        <v>0</v>
      </c>
      <c r="M51" s="111">
        <f t="shared" si="28"/>
        <v>0</v>
      </c>
      <c r="N51" s="47">
        <f t="shared" si="28"/>
        <v>0</v>
      </c>
      <c r="O51" s="47">
        <f t="shared" si="28"/>
        <v>0</v>
      </c>
      <c r="P51" s="47">
        <f t="shared" si="28"/>
        <v>0</v>
      </c>
      <c r="Q51" s="47">
        <f t="shared" si="28"/>
        <v>0</v>
      </c>
      <c r="R51" s="31"/>
    </row>
    <row r="52" spans="1:18" ht="19.5" customHeight="1">
      <c r="A52" s="17">
        <v>42</v>
      </c>
      <c r="B52" s="18" t="s">
        <v>10</v>
      </c>
      <c r="C52" s="19">
        <f>D52+E52+F52+G52+H52+I52+J52+K52+L52+M52+N52</f>
        <v>141402890.82</v>
      </c>
      <c r="D52" s="19">
        <f>D53+D54</f>
        <v>8938102</v>
      </c>
      <c r="E52" s="19">
        <f aca="true" t="shared" si="29" ref="E52:Q52">E53+E54</f>
        <v>8022833</v>
      </c>
      <c r="F52" s="19">
        <f t="shared" si="29"/>
        <v>7828717</v>
      </c>
      <c r="G52" s="19">
        <f t="shared" si="29"/>
        <v>9241180</v>
      </c>
      <c r="H52" s="19">
        <f t="shared" si="29"/>
        <v>9786912</v>
      </c>
      <c r="I52" s="75">
        <f t="shared" si="29"/>
        <v>14611352</v>
      </c>
      <c r="J52" s="19">
        <f t="shared" si="29"/>
        <v>19671725</v>
      </c>
      <c r="K52" s="46">
        <f t="shared" si="29"/>
        <v>16580333</v>
      </c>
      <c r="L52" s="46">
        <f t="shared" si="29"/>
        <v>12966457</v>
      </c>
      <c r="M52" s="46">
        <f t="shared" si="29"/>
        <v>18853019.82</v>
      </c>
      <c r="N52" s="19">
        <f t="shared" si="29"/>
        <v>14902260</v>
      </c>
      <c r="O52" s="19">
        <f t="shared" si="29"/>
        <v>14520151</v>
      </c>
      <c r="P52" s="19">
        <f t="shared" si="29"/>
        <v>0</v>
      </c>
      <c r="Q52" s="19">
        <f t="shared" si="29"/>
        <v>0</v>
      </c>
      <c r="R52" s="31"/>
    </row>
    <row r="53" spans="1:18" ht="18.75" customHeight="1">
      <c r="A53" s="17">
        <v>43</v>
      </c>
      <c r="B53" s="27" t="s">
        <v>7</v>
      </c>
      <c r="C53" s="47">
        <f>D53+E53+F53+G53+H53+I53+J53+K53+L53+M53+N53</f>
        <v>141190335.82</v>
      </c>
      <c r="D53" s="47">
        <f>D56+D59+D61+D63+D65+D67+D69+D71+D73+D76+D78+D80+D82+D84+D86</f>
        <v>8938102</v>
      </c>
      <c r="E53" s="47">
        <f aca="true" t="shared" si="30" ref="E53:Q53">E56+E59+E61+E63+E65+E67+E69+E71+E73+E76+E78+E80+E82+E84+E86</f>
        <v>8022833</v>
      </c>
      <c r="F53" s="47">
        <f t="shared" si="30"/>
        <v>7828717</v>
      </c>
      <c r="G53" s="47">
        <f t="shared" si="30"/>
        <v>9070025</v>
      </c>
      <c r="H53" s="47">
        <f t="shared" si="30"/>
        <v>9786912</v>
      </c>
      <c r="I53" s="74">
        <f>I56+I59+I61+I63+I65+I67+I69+I71+I73+I76+I78+I80+I82+I84+I86</f>
        <v>14569952</v>
      </c>
      <c r="J53" s="47">
        <f t="shared" si="30"/>
        <v>19671725</v>
      </c>
      <c r="K53" s="48">
        <f>K56+K59+K61+K63+K65+K67+K69+K71+K73+K76+K78+K80+K82+K84+K86</f>
        <v>16580333</v>
      </c>
      <c r="L53" s="106">
        <f>L56+L59+L61+L63+L65+L67+L69+L71+L73+L76+L78+L80+L82+L84+L86</f>
        <v>12966457</v>
      </c>
      <c r="M53" s="111">
        <f>M56+M59+M61+M63+M65+M67+M69+M71+M73+M76+M78+M80+M82+M84+M86</f>
        <v>18853019.82</v>
      </c>
      <c r="N53" s="47">
        <f t="shared" si="30"/>
        <v>14902260</v>
      </c>
      <c r="O53" s="47">
        <f t="shared" si="30"/>
        <v>14520151</v>
      </c>
      <c r="P53" s="47">
        <f t="shared" si="30"/>
        <v>0</v>
      </c>
      <c r="Q53" s="47">
        <f t="shared" si="30"/>
        <v>0</v>
      </c>
      <c r="R53" s="31"/>
    </row>
    <row r="54" spans="1:18" ht="18.75" customHeight="1">
      <c r="A54" s="17">
        <v>44</v>
      </c>
      <c r="B54" s="27" t="s">
        <v>6</v>
      </c>
      <c r="C54" s="47">
        <f>D54+E54+F54+G54+H54+I54+J54+K54+L54+M54+N54</f>
        <v>212555</v>
      </c>
      <c r="D54" s="47">
        <f>D57+D74</f>
        <v>0</v>
      </c>
      <c r="E54" s="47">
        <f aca="true" t="shared" si="31" ref="E54:Q54">E57+E74</f>
        <v>0</v>
      </c>
      <c r="F54" s="47">
        <f t="shared" si="31"/>
        <v>0</v>
      </c>
      <c r="G54" s="47">
        <f t="shared" si="31"/>
        <v>171155</v>
      </c>
      <c r="H54" s="47">
        <f t="shared" si="31"/>
        <v>0</v>
      </c>
      <c r="I54" s="74">
        <f t="shared" si="31"/>
        <v>41400</v>
      </c>
      <c r="J54" s="47">
        <f t="shared" si="31"/>
        <v>0</v>
      </c>
      <c r="K54" s="48">
        <f t="shared" si="31"/>
        <v>0</v>
      </c>
      <c r="L54" s="106">
        <f t="shared" si="31"/>
        <v>0</v>
      </c>
      <c r="M54" s="111">
        <f t="shared" si="31"/>
        <v>0</v>
      </c>
      <c r="N54" s="47">
        <f t="shared" si="31"/>
        <v>0</v>
      </c>
      <c r="O54" s="47">
        <f t="shared" si="31"/>
        <v>0</v>
      </c>
      <c r="P54" s="47">
        <f t="shared" si="31"/>
        <v>0</v>
      </c>
      <c r="Q54" s="47">
        <f t="shared" si="31"/>
        <v>0</v>
      </c>
      <c r="R54" s="31"/>
    </row>
    <row r="55" spans="1:18" ht="83.25" customHeight="1">
      <c r="A55" s="17">
        <v>45</v>
      </c>
      <c r="B55" s="18" t="s">
        <v>52</v>
      </c>
      <c r="C55" s="47">
        <f>C56+C57</f>
        <v>54835781</v>
      </c>
      <c r="D55" s="47">
        <f>D56</f>
        <v>2090000</v>
      </c>
      <c r="E55" s="47">
        <f>E56</f>
        <v>2468039</v>
      </c>
      <c r="F55" s="47">
        <v>3015135</v>
      </c>
      <c r="G55" s="49">
        <f>G56+G57</f>
        <v>4795673</v>
      </c>
      <c r="H55" s="47">
        <v>3796534</v>
      </c>
      <c r="I55" s="49">
        <f aca="true" t="shared" si="32" ref="I55:N55">I56</f>
        <v>4909000</v>
      </c>
      <c r="J55" s="47">
        <f t="shared" si="32"/>
        <v>4561500</v>
      </c>
      <c r="K55" s="48">
        <f t="shared" si="32"/>
        <v>6200000</v>
      </c>
      <c r="L55" s="106">
        <f t="shared" si="32"/>
        <v>7199900</v>
      </c>
      <c r="M55" s="80">
        <f t="shared" si="32"/>
        <v>8000000</v>
      </c>
      <c r="N55" s="57">
        <f t="shared" si="32"/>
        <v>7800000</v>
      </c>
      <c r="O55" s="57">
        <f>O56+O57</f>
        <v>7600000</v>
      </c>
      <c r="P55" s="57">
        <f>P56+P57</f>
        <v>0</v>
      </c>
      <c r="Q55" s="57">
        <f>Q56+Q57</f>
        <v>0</v>
      </c>
      <c r="R55" s="52" t="s">
        <v>34</v>
      </c>
    </row>
    <row r="56" spans="1:18" ht="19.5" customHeight="1">
      <c r="A56" s="17">
        <v>46</v>
      </c>
      <c r="B56" s="27" t="s">
        <v>7</v>
      </c>
      <c r="C56" s="47">
        <f>SUM(D56:N56)</f>
        <v>54664626</v>
      </c>
      <c r="D56" s="47">
        <v>2090000</v>
      </c>
      <c r="E56" s="47">
        <v>2468039</v>
      </c>
      <c r="F56" s="47">
        <v>3015135</v>
      </c>
      <c r="G56" s="49">
        <v>4624518</v>
      </c>
      <c r="H56" s="47">
        <v>3796534</v>
      </c>
      <c r="I56" s="49">
        <v>4909000</v>
      </c>
      <c r="J56" s="47">
        <f>4581500-20000</f>
        <v>4561500</v>
      </c>
      <c r="K56" s="48">
        <v>6200000</v>
      </c>
      <c r="L56" s="106">
        <v>7199900</v>
      </c>
      <c r="M56" s="80">
        <v>8000000</v>
      </c>
      <c r="N56" s="57">
        <v>7800000</v>
      </c>
      <c r="O56" s="57">
        <v>7600000</v>
      </c>
      <c r="P56" s="57">
        <v>0</v>
      </c>
      <c r="Q56" s="57">
        <v>0</v>
      </c>
      <c r="R56" s="31"/>
    </row>
    <row r="57" spans="1:18" ht="19.5" customHeight="1">
      <c r="A57" s="17">
        <v>47</v>
      </c>
      <c r="B57" s="27" t="s">
        <v>6</v>
      </c>
      <c r="C57" s="47">
        <f>SUM(D57:N57)</f>
        <v>171155</v>
      </c>
      <c r="D57" s="47">
        <v>0</v>
      </c>
      <c r="E57" s="47">
        <v>0</v>
      </c>
      <c r="F57" s="47">
        <v>0</v>
      </c>
      <c r="G57" s="49">
        <v>171155</v>
      </c>
      <c r="H57" s="47">
        <v>0</v>
      </c>
      <c r="I57" s="49">
        <v>0</v>
      </c>
      <c r="J57" s="47">
        <v>0</v>
      </c>
      <c r="K57" s="48">
        <v>0</v>
      </c>
      <c r="L57" s="106">
        <v>0</v>
      </c>
      <c r="M57" s="80">
        <v>0</v>
      </c>
      <c r="N57" s="57">
        <v>0</v>
      </c>
      <c r="O57" s="57">
        <v>0</v>
      </c>
      <c r="P57" s="57">
        <v>0</v>
      </c>
      <c r="Q57" s="57">
        <v>0</v>
      </c>
      <c r="R57" s="31"/>
    </row>
    <row r="58" spans="1:18" ht="88.5" customHeight="1">
      <c r="A58" s="17">
        <v>48</v>
      </c>
      <c r="B58" s="18" t="s">
        <v>53</v>
      </c>
      <c r="C58" s="47">
        <f aca="true" t="shared" si="33" ref="C58:C86">SUM(D58:N58)</f>
        <v>430000</v>
      </c>
      <c r="D58" s="47">
        <f aca="true" t="shared" si="34" ref="D58:J58">D59</f>
        <v>430000</v>
      </c>
      <c r="E58" s="47">
        <f t="shared" si="34"/>
        <v>0</v>
      </c>
      <c r="F58" s="47">
        <f t="shared" si="34"/>
        <v>0</v>
      </c>
      <c r="G58" s="49">
        <f t="shared" si="34"/>
        <v>0</v>
      </c>
      <c r="H58" s="47">
        <f t="shared" si="34"/>
        <v>0</v>
      </c>
      <c r="I58" s="49">
        <f t="shared" si="34"/>
        <v>0</v>
      </c>
      <c r="J58" s="47">
        <f t="shared" si="34"/>
        <v>0</v>
      </c>
      <c r="K58" s="48">
        <v>0</v>
      </c>
      <c r="L58" s="106">
        <v>0</v>
      </c>
      <c r="M58" s="80">
        <v>0</v>
      </c>
      <c r="N58" s="57">
        <v>0</v>
      </c>
      <c r="O58" s="57">
        <v>0</v>
      </c>
      <c r="P58" s="57">
        <v>0</v>
      </c>
      <c r="Q58" s="57">
        <v>0</v>
      </c>
      <c r="R58" s="52" t="s">
        <v>35</v>
      </c>
    </row>
    <row r="59" spans="1:18" ht="18.75" customHeight="1">
      <c r="A59" s="17">
        <v>49</v>
      </c>
      <c r="B59" s="27" t="s">
        <v>12</v>
      </c>
      <c r="C59" s="47">
        <f t="shared" si="33"/>
        <v>430000</v>
      </c>
      <c r="D59" s="47">
        <v>430000</v>
      </c>
      <c r="E59" s="47">
        <v>0</v>
      </c>
      <c r="F59" s="47">
        <v>0</v>
      </c>
      <c r="G59" s="49">
        <v>0</v>
      </c>
      <c r="H59" s="47">
        <v>0</v>
      </c>
      <c r="I59" s="49">
        <v>0</v>
      </c>
      <c r="J59" s="47">
        <v>0</v>
      </c>
      <c r="K59" s="48">
        <v>0</v>
      </c>
      <c r="L59" s="106">
        <v>0</v>
      </c>
      <c r="M59" s="80">
        <v>0</v>
      </c>
      <c r="N59" s="57">
        <v>0</v>
      </c>
      <c r="O59" s="57">
        <v>0</v>
      </c>
      <c r="P59" s="57">
        <v>0</v>
      </c>
      <c r="Q59" s="57">
        <v>0</v>
      </c>
      <c r="R59" s="31"/>
    </row>
    <row r="60" spans="1:18" ht="51" customHeight="1">
      <c r="A60" s="17">
        <v>50</v>
      </c>
      <c r="B60" s="18" t="s">
        <v>54</v>
      </c>
      <c r="C60" s="47">
        <f t="shared" si="33"/>
        <v>22284983</v>
      </c>
      <c r="D60" s="47">
        <f>D61</f>
        <v>1903994</v>
      </c>
      <c r="E60" s="47">
        <f>E61</f>
        <v>1500000</v>
      </c>
      <c r="F60" s="47">
        <v>1200000</v>
      </c>
      <c r="G60" s="49">
        <v>1370000</v>
      </c>
      <c r="H60" s="47">
        <v>2178015</v>
      </c>
      <c r="I60" s="49">
        <f aca="true" t="shared" si="35" ref="I60:Q60">I61</f>
        <v>2178000</v>
      </c>
      <c r="J60" s="47">
        <f t="shared" si="35"/>
        <v>2307374</v>
      </c>
      <c r="K60" s="48">
        <f t="shared" si="35"/>
        <v>2500000</v>
      </c>
      <c r="L60" s="106">
        <f t="shared" si="35"/>
        <v>2210100</v>
      </c>
      <c r="M60" s="80">
        <f t="shared" si="35"/>
        <v>2500000</v>
      </c>
      <c r="N60" s="57">
        <f t="shared" si="35"/>
        <v>2437500</v>
      </c>
      <c r="O60" s="57">
        <f t="shared" si="35"/>
        <v>2375000</v>
      </c>
      <c r="P60" s="57">
        <f t="shared" si="35"/>
        <v>0</v>
      </c>
      <c r="Q60" s="57">
        <f t="shared" si="35"/>
        <v>0</v>
      </c>
      <c r="R60" s="52" t="s">
        <v>25</v>
      </c>
    </row>
    <row r="61" spans="1:18" ht="19.5" customHeight="1">
      <c r="A61" s="17">
        <v>51</v>
      </c>
      <c r="B61" s="27" t="s">
        <v>7</v>
      </c>
      <c r="C61" s="47">
        <f t="shared" si="33"/>
        <v>22284983</v>
      </c>
      <c r="D61" s="47">
        <v>1903994</v>
      </c>
      <c r="E61" s="47">
        <v>1500000</v>
      </c>
      <c r="F61" s="47">
        <v>1200000</v>
      </c>
      <c r="G61" s="49">
        <v>1370000</v>
      </c>
      <c r="H61" s="47">
        <v>2178015</v>
      </c>
      <c r="I61" s="49">
        <v>2178000</v>
      </c>
      <c r="J61" s="47">
        <v>2307374</v>
      </c>
      <c r="K61" s="48">
        <v>2500000</v>
      </c>
      <c r="L61" s="106">
        <v>2210100</v>
      </c>
      <c r="M61" s="80">
        <v>2500000</v>
      </c>
      <c r="N61" s="57">
        <v>2437500</v>
      </c>
      <c r="O61" s="57">
        <v>2375000</v>
      </c>
      <c r="P61" s="57">
        <v>0</v>
      </c>
      <c r="Q61" s="57">
        <v>0</v>
      </c>
      <c r="R61" s="31"/>
    </row>
    <row r="62" spans="1:18" ht="50.25" customHeight="1">
      <c r="A62" s="17">
        <v>52</v>
      </c>
      <c r="B62" s="18" t="s">
        <v>55</v>
      </c>
      <c r="C62" s="47">
        <f t="shared" si="33"/>
        <v>2005710</v>
      </c>
      <c r="D62" s="47">
        <f>D63</f>
        <v>300000</v>
      </c>
      <c r="E62" s="47">
        <f>E63</f>
        <v>0</v>
      </c>
      <c r="F62" s="47">
        <f>F63</f>
        <v>0</v>
      </c>
      <c r="G62" s="49">
        <f>G63</f>
        <v>0</v>
      </c>
      <c r="H62" s="47">
        <v>0</v>
      </c>
      <c r="I62" s="49">
        <v>0</v>
      </c>
      <c r="J62" s="47">
        <f aca="true" t="shared" si="36" ref="J62:Q62">J63</f>
        <v>70080</v>
      </c>
      <c r="K62" s="48">
        <f t="shared" si="36"/>
        <v>100000</v>
      </c>
      <c r="L62" s="106">
        <f t="shared" si="36"/>
        <v>500000</v>
      </c>
      <c r="M62" s="80">
        <f t="shared" si="36"/>
        <v>524370</v>
      </c>
      <c r="N62" s="57">
        <f t="shared" si="36"/>
        <v>511260</v>
      </c>
      <c r="O62" s="57">
        <f t="shared" si="36"/>
        <v>498151</v>
      </c>
      <c r="P62" s="57">
        <f t="shared" si="36"/>
        <v>0</v>
      </c>
      <c r="Q62" s="57">
        <f t="shared" si="36"/>
        <v>0</v>
      </c>
      <c r="R62" s="52" t="s">
        <v>36</v>
      </c>
    </row>
    <row r="63" spans="1:18" ht="18.75" customHeight="1">
      <c r="A63" s="17">
        <v>53</v>
      </c>
      <c r="B63" s="27" t="s">
        <v>7</v>
      </c>
      <c r="C63" s="47">
        <f t="shared" si="33"/>
        <v>2005710</v>
      </c>
      <c r="D63" s="47">
        <v>300000</v>
      </c>
      <c r="E63" s="47">
        <v>0</v>
      </c>
      <c r="F63" s="47">
        <v>0</v>
      </c>
      <c r="G63" s="49">
        <v>0</v>
      </c>
      <c r="H63" s="47">
        <v>0</v>
      </c>
      <c r="I63" s="49">
        <v>0</v>
      </c>
      <c r="J63" s="47">
        <v>70080</v>
      </c>
      <c r="K63" s="48">
        <v>100000</v>
      </c>
      <c r="L63" s="106">
        <v>500000</v>
      </c>
      <c r="M63" s="80">
        <v>524370</v>
      </c>
      <c r="N63" s="57">
        <v>511260</v>
      </c>
      <c r="O63" s="57">
        <v>498151</v>
      </c>
      <c r="P63" s="57">
        <v>0</v>
      </c>
      <c r="Q63" s="57">
        <v>0</v>
      </c>
      <c r="R63" s="31"/>
    </row>
    <row r="64" spans="1:18" ht="69" customHeight="1">
      <c r="A64" s="17">
        <v>54</v>
      </c>
      <c r="B64" s="18" t="s">
        <v>56</v>
      </c>
      <c r="C64" s="47">
        <f t="shared" si="33"/>
        <v>1133548</v>
      </c>
      <c r="D64" s="47">
        <f>D65</f>
        <v>527984</v>
      </c>
      <c r="E64" s="47">
        <f>E65</f>
        <v>135192</v>
      </c>
      <c r="F64" s="47">
        <f>F65</f>
        <v>22000</v>
      </c>
      <c r="G64" s="49">
        <v>0</v>
      </c>
      <c r="H64" s="47">
        <v>25451</v>
      </c>
      <c r="I64" s="49">
        <v>0</v>
      </c>
      <c r="J64" s="47">
        <f>J65</f>
        <v>422921</v>
      </c>
      <c r="K64" s="48">
        <v>0</v>
      </c>
      <c r="L64" s="106">
        <v>0</v>
      </c>
      <c r="M64" s="80">
        <v>0</v>
      </c>
      <c r="N64" s="57">
        <v>0</v>
      </c>
      <c r="O64" s="57">
        <f>O65</f>
        <v>0</v>
      </c>
      <c r="P64" s="57">
        <f>P65</f>
        <v>0</v>
      </c>
      <c r="Q64" s="57">
        <f>Q65</f>
        <v>0</v>
      </c>
      <c r="R64" s="52" t="s">
        <v>26</v>
      </c>
    </row>
    <row r="65" spans="1:18" ht="19.5" customHeight="1">
      <c r="A65" s="17">
        <v>55</v>
      </c>
      <c r="B65" s="27" t="s">
        <v>7</v>
      </c>
      <c r="C65" s="47">
        <f t="shared" si="33"/>
        <v>1133548</v>
      </c>
      <c r="D65" s="47">
        <v>527984</v>
      </c>
      <c r="E65" s="47">
        <v>135192</v>
      </c>
      <c r="F65" s="47">
        <v>22000</v>
      </c>
      <c r="G65" s="49">
        <v>0</v>
      </c>
      <c r="H65" s="47">
        <v>25451</v>
      </c>
      <c r="I65" s="49">
        <v>0</v>
      </c>
      <c r="J65" s="47">
        <v>422921</v>
      </c>
      <c r="K65" s="48">
        <v>0</v>
      </c>
      <c r="L65" s="106">
        <v>0</v>
      </c>
      <c r="M65" s="80">
        <v>0</v>
      </c>
      <c r="N65" s="57">
        <v>0</v>
      </c>
      <c r="O65" s="57">
        <v>0</v>
      </c>
      <c r="P65" s="57">
        <v>0</v>
      </c>
      <c r="Q65" s="57">
        <v>0</v>
      </c>
      <c r="R65" s="31"/>
    </row>
    <row r="66" spans="1:18" ht="81.75" customHeight="1">
      <c r="A66" s="17">
        <v>56</v>
      </c>
      <c r="B66" s="18" t="s">
        <v>57</v>
      </c>
      <c r="C66" s="47">
        <f t="shared" si="33"/>
        <v>3461334</v>
      </c>
      <c r="D66" s="47">
        <f aca="true" t="shared" si="37" ref="D66:J66">D67</f>
        <v>325000</v>
      </c>
      <c r="E66" s="47">
        <f t="shared" si="37"/>
        <v>0</v>
      </c>
      <c r="F66" s="47">
        <f t="shared" si="37"/>
        <v>0</v>
      </c>
      <c r="G66" s="49">
        <f t="shared" si="37"/>
        <v>0</v>
      </c>
      <c r="H66" s="47">
        <f t="shared" si="37"/>
        <v>0</v>
      </c>
      <c r="I66" s="49">
        <f t="shared" si="37"/>
        <v>3136334</v>
      </c>
      <c r="J66" s="47">
        <f t="shared" si="37"/>
        <v>0</v>
      </c>
      <c r="K66" s="48">
        <v>0</v>
      </c>
      <c r="L66" s="106">
        <v>0</v>
      </c>
      <c r="M66" s="80">
        <v>0</v>
      </c>
      <c r="N66" s="57">
        <v>0</v>
      </c>
      <c r="O66" s="57">
        <f>O67</f>
        <v>0</v>
      </c>
      <c r="P66" s="57">
        <f>P67</f>
        <v>0</v>
      </c>
      <c r="Q66" s="57">
        <f>Q67</f>
        <v>0</v>
      </c>
      <c r="R66" s="52" t="s">
        <v>27</v>
      </c>
    </row>
    <row r="67" spans="1:18" ht="19.5" customHeight="1">
      <c r="A67" s="17">
        <v>57</v>
      </c>
      <c r="B67" s="27" t="s">
        <v>7</v>
      </c>
      <c r="C67" s="47">
        <f t="shared" si="33"/>
        <v>3461334</v>
      </c>
      <c r="D67" s="47">
        <v>325000</v>
      </c>
      <c r="E67" s="47">
        <v>0</v>
      </c>
      <c r="F67" s="47">
        <v>0</v>
      </c>
      <c r="G67" s="49">
        <v>0</v>
      </c>
      <c r="H67" s="47">
        <v>0</v>
      </c>
      <c r="I67" s="49">
        <v>3136334</v>
      </c>
      <c r="J67" s="47">
        <v>0</v>
      </c>
      <c r="K67" s="48">
        <v>0</v>
      </c>
      <c r="L67" s="106">
        <v>0</v>
      </c>
      <c r="M67" s="80">
        <v>0</v>
      </c>
      <c r="N67" s="57">
        <v>0</v>
      </c>
      <c r="O67" s="57">
        <v>0</v>
      </c>
      <c r="P67" s="57">
        <v>0</v>
      </c>
      <c r="Q67" s="57">
        <v>0</v>
      </c>
      <c r="R67" s="31"/>
    </row>
    <row r="68" spans="1:18" ht="54.75" customHeight="1">
      <c r="A68" s="17">
        <v>58</v>
      </c>
      <c r="B68" s="18" t="s">
        <v>58</v>
      </c>
      <c r="C68" s="47">
        <f t="shared" si="33"/>
        <v>2316601</v>
      </c>
      <c r="D68" s="47">
        <f>D69</f>
        <v>731760</v>
      </c>
      <c r="E68" s="47">
        <f>E69</f>
        <v>236649</v>
      </c>
      <c r="F68" s="47">
        <f>F69</f>
        <v>308192</v>
      </c>
      <c r="G68" s="49">
        <v>340000</v>
      </c>
      <c r="H68" s="47">
        <v>700000</v>
      </c>
      <c r="I68" s="49">
        <f>I69</f>
        <v>0</v>
      </c>
      <c r="J68" s="47">
        <f>J69</f>
        <v>0</v>
      </c>
      <c r="K68" s="48">
        <f>K69</f>
        <v>0</v>
      </c>
      <c r="L68" s="106">
        <v>0</v>
      </c>
      <c r="M68" s="80">
        <v>0</v>
      </c>
      <c r="N68" s="57">
        <v>0</v>
      </c>
      <c r="O68" s="57">
        <f>O69</f>
        <v>0</v>
      </c>
      <c r="P68" s="57">
        <f>P69</f>
        <v>0</v>
      </c>
      <c r="Q68" s="57">
        <f>Q69</f>
        <v>0</v>
      </c>
      <c r="R68" s="52" t="s">
        <v>37</v>
      </c>
    </row>
    <row r="69" spans="1:18" ht="18.75" customHeight="1">
      <c r="A69" s="17">
        <v>59</v>
      </c>
      <c r="B69" s="27" t="s">
        <v>7</v>
      </c>
      <c r="C69" s="47">
        <f t="shared" si="33"/>
        <v>2316601</v>
      </c>
      <c r="D69" s="76">
        <v>731760</v>
      </c>
      <c r="E69" s="76">
        <v>236649</v>
      </c>
      <c r="F69" s="76">
        <v>308192</v>
      </c>
      <c r="G69" s="77">
        <v>340000</v>
      </c>
      <c r="H69" s="76">
        <v>700000</v>
      </c>
      <c r="I69" s="77">
        <v>0</v>
      </c>
      <c r="J69" s="76">
        <v>0</v>
      </c>
      <c r="K69" s="48">
        <v>0</v>
      </c>
      <c r="L69" s="106">
        <v>0</v>
      </c>
      <c r="M69" s="80">
        <v>0</v>
      </c>
      <c r="N69" s="57">
        <v>0</v>
      </c>
      <c r="O69" s="57">
        <v>0</v>
      </c>
      <c r="P69" s="57">
        <v>0</v>
      </c>
      <c r="Q69" s="57">
        <v>0</v>
      </c>
      <c r="R69" s="31"/>
    </row>
    <row r="70" spans="1:18" ht="79.5" customHeight="1">
      <c r="A70" s="17">
        <v>60</v>
      </c>
      <c r="B70" s="18" t="s">
        <v>59</v>
      </c>
      <c r="C70" s="47">
        <f t="shared" si="33"/>
        <v>886243</v>
      </c>
      <c r="D70" s="47">
        <f>D71</f>
        <v>264000</v>
      </c>
      <c r="E70" s="47">
        <f>E71</f>
        <v>239045</v>
      </c>
      <c r="F70" s="47">
        <f>F71</f>
        <v>222449</v>
      </c>
      <c r="G70" s="49">
        <v>7507</v>
      </c>
      <c r="H70" s="47">
        <v>14960</v>
      </c>
      <c r="I70" s="49">
        <f aca="true" t="shared" si="38" ref="I70:N70">I71</f>
        <v>13325</v>
      </c>
      <c r="J70" s="47">
        <f t="shared" si="38"/>
        <v>0</v>
      </c>
      <c r="K70" s="48">
        <f t="shared" si="38"/>
        <v>0</v>
      </c>
      <c r="L70" s="106">
        <f t="shared" si="38"/>
        <v>6457</v>
      </c>
      <c r="M70" s="80">
        <f t="shared" si="38"/>
        <v>60000</v>
      </c>
      <c r="N70" s="57">
        <f t="shared" si="38"/>
        <v>58500</v>
      </c>
      <c r="O70" s="57">
        <f>O71</f>
        <v>57000</v>
      </c>
      <c r="P70" s="57">
        <f>P71</f>
        <v>0</v>
      </c>
      <c r="Q70" s="57">
        <f>Q71</f>
        <v>0</v>
      </c>
      <c r="R70" s="52" t="s">
        <v>28</v>
      </c>
    </row>
    <row r="71" spans="1:18" ht="18.75" customHeight="1">
      <c r="A71" s="17">
        <v>61</v>
      </c>
      <c r="B71" s="27" t="s">
        <v>7</v>
      </c>
      <c r="C71" s="47">
        <f t="shared" si="33"/>
        <v>886243</v>
      </c>
      <c r="D71" s="47">
        <v>264000</v>
      </c>
      <c r="E71" s="47">
        <v>239045</v>
      </c>
      <c r="F71" s="47">
        <v>222449</v>
      </c>
      <c r="G71" s="49">
        <v>7507</v>
      </c>
      <c r="H71" s="47">
        <v>14960</v>
      </c>
      <c r="I71" s="49">
        <v>13325</v>
      </c>
      <c r="J71" s="47">
        <v>0</v>
      </c>
      <c r="K71" s="48">
        <v>0</v>
      </c>
      <c r="L71" s="106">
        <v>6457</v>
      </c>
      <c r="M71" s="80">
        <v>60000</v>
      </c>
      <c r="N71" s="57">
        <v>58500</v>
      </c>
      <c r="O71" s="57">
        <v>57000</v>
      </c>
      <c r="P71" s="57">
        <v>0</v>
      </c>
      <c r="Q71" s="57">
        <v>0</v>
      </c>
      <c r="R71" s="31"/>
    </row>
    <row r="72" spans="1:18" ht="66" customHeight="1">
      <c r="A72" s="17">
        <v>62</v>
      </c>
      <c r="B72" s="18" t="s">
        <v>60</v>
      </c>
      <c r="C72" s="47">
        <f t="shared" si="33"/>
        <v>4429013</v>
      </c>
      <c r="D72" s="47">
        <f>D73</f>
        <v>300000</v>
      </c>
      <c r="E72" s="47">
        <f>E73</f>
        <v>286020</v>
      </c>
      <c r="F72" s="47">
        <f>F73</f>
        <v>422100</v>
      </c>
      <c r="G72" s="49">
        <v>228000</v>
      </c>
      <c r="H72" s="47">
        <v>171952</v>
      </c>
      <c r="I72" s="49">
        <f>I73+I74</f>
        <v>550441</v>
      </c>
      <c r="J72" s="47">
        <f>J73</f>
        <v>536000</v>
      </c>
      <c r="K72" s="48">
        <f>K73+K74</f>
        <v>597000</v>
      </c>
      <c r="L72" s="106">
        <f aca="true" t="shared" si="39" ref="L72:Q72">L73</f>
        <v>350000</v>
      </c>
      <c r="M72" s="80">
        <f t="shared" si="39"/>
        <v>500000</v>
      </c>
      <c r="N72" s="57">
        <f t="shared" si="39"/>
        <v>487500</v>
      </c>
      <c r="O72" s="57">
        <f t="shared" si="39"/>
        <v>475000</v>
      </c>
      <c r="P72" s="57">
        <f t="shared" si="39"/>
        <v>0</v>
      </c>
      <c r="Q72" s="57">
        <f t="shared" si="39"/>
        <v>0</v>
      </c>
      <c r="R72" s="52" t="s">
        <v>29</v>
      </c>
    </row>
    <row r="73" spans="1:18" ht="18.75" customHeight="1">
      <c r="A73" s="17">
        <v>63</v>
      </c>
      <c r="B73" s="27" t="s">
        <v>7</v>
      </c>
      <c r="C73" s="47">
        <f t="shared" si="33"/>
        <v>4387613</v>
      </c>
      <c r="D73" s="47">
        <v>300000</v>
      </c>
      <c r="E73" s="47">
        <v>286020</v>
      </c>
      <c r="F73" s="47">
        <v>422100</v>
      </c>
      <c r="G73" s="49">
        <v>228000</v>
      </c>
      <c r="H73" s="47">
        <v>171952</v>
      </c>
      <c r="I73" s="49">
        <v>509041</v>
      </c>
      <c r="J73" s="47">
        <v>536000</v>
      </c>
      <c r="K73" s="48">
        <v>597000</v>
      </c>
      <c r="L73" s="106">
        <v>350000</v>
      </c>
      <c r="M73" s="80">
        <v>500000</v>
      </c>
      <c r="N73" s="57">
        <v>487500</v>
      </c>
      <c r="O73" s="57">
        <v>475000</v>
      </c>
      <c r="P73" s="57">
        <v>0</v>
      </c>
      <c r="Q73" s="57">
        <v>0</v>
      </c>
      <c r="R73" s="31"/>
    </row>
    <row r="74" spans="1:18" ht="18.75" customHeight="1">
      <c r="A74" s="17"/>
      <c r="B74" s="27" t="s">
        <v>6</v>
      </c>
      <c r="C74" s="47">
        <f t="shared" si="33"/>
        <v>41400</v>
      </c>
      <c r="D74" s="47">
        <v>0</v>
      </c>
      <c r="E74" s="47">
        <v>0</v>
      </c>
      <c r="F74" s="47">
        <v>0</v>
      </c>
      <c r="G74" s="49">
        <v>0</v>
      </c>
      <c r="H74" s="47">
        <v>0</v>
      </c>
      <c r="I74" s="49">
        <v>41400</v>
      </c>
      <c r="J74" s="47">
        <v>0</v>
      </c>
      <c r="K74" s="48">
        <v>0</v>
      </c>
      <c r="L74" s="106">
        <v>0</v>
      </c>
      <c r="M74" s="80">
        <v>0</v>
      </c>
      <c r="N74" s="57">
        <v>0</v>
      </c>
      <c r="O74" s="57">
        <v>0</v>
      </c>
      <c r="P74" s="57">
        <v>0</v>
      </c>
      <c r="Q74" s="57">
        <v>0</v>
      </c>
      <c r="R74" s="31"/>
    </row>
    <row r="75" spans="1:18" ht="66.75" customHeight="1">
      <c r="A75" s="17">
        <v>64</v>
      </c>
      <c r="B75" s="18" t="s">
        <v>61</v>
      </c>
      <c r="C75" s="47">
        <f t="shared" si="33"/>
        <v>28345854</v>
      </c>
      <c r="D75" s="47">
        <f>D76</f>
        <v>1800000</v>
      </c>
      <c r="E75" s="47">
        <f>E76</f>
        <v>2074513</v>
      </c>
      <c r="F75" s="47">
        <v>2638841</v>
      </c>
      <c r="G75" s="49">
        <v>2500000</v>
      </c>
      <c r="H75" s="47">
        <v>2900000</v>
      </c>
      <c r="I75" s="49">
        <f aca="true" t="shared" si="40" ref="I75:N75">I76</f>
        <v>3000000</v>
      </c>
      <c r="J75" s="47">
        <f t="shared" si="40"/>
        <v>2700000</v>
      </c>
      <c r="K75" s="48">
        <f t="shared" si="40"/>
        <v>2700000</v>
      </c>
      <c r="L75" s="106">
        <f t="shared" si="40"/>
        <v>2700000</v>
      </c>
      <c r="M75" s="80">
        <f t="shared" si="40"/>
        <v>2700000</v>
      </c>
      <c r="N75" s="57">
        <f t="shared" si="40"/>
        <v>2632500</v>
      </c>
      <c r="O75" s="57">
        <f>O76</f>
        <v>2565000</v>
      </c>
      <c r="P75" s="57">
        <f>P76</f>
        <v>0</v>
      </c>
      <c r="Q75" s="57">
        <f>Q76</f>
        <v>0</v>
      </c>
      <c r="R75" s="52" t="s">
        <v>38</v>
      </c>
    </row>
    <row r="76" spans="1:18" ht="20.25" customHeight="1">
      <c r="A76" s="17">
        <v>65</v>
      </c>
      <c r="B76" s="27" t="s">
        <v>7</v>
      </c>
      <c r="C76" s="47">
        <f t="shared" si="33"/>
        <v>28345854</v>
      </c>
      <c r="D76" s="47">
        <v>1800000</v>
      </c>
      <c r="E76" s="47">
        <v>2074513</v>
      </c>
      <c r="F76" s="47">
        <v>2638841</v>
      </c>
      <c r="G76" s="49">
        <v>2500000</v>
      </c>
      <c r="H76" s="47">
        <v>2900000</v>
      </c>
      <c r="I76" s="49">
        <v>3000000</v>
      </c>
      <c r="J76" s="47">
        <v>2700000</v>
      </c>
      <c r="K76" s="48">
        <v>2700000</v>
      </c>
      <c r="L76" s="106">
        <v>2700000</v>
      </c>
      <c r="M76" s="80">
        <v>2700000</v>
      </c>
      <c r="N76" s="57">
        <v>2632500</v>
      </c>
      <c r="O76" s="57">
        <v>2565000</v>
      </c>
      <c r="P76" s="57">
        <v>0</v>
      </c>
      <c r="Q76" s="57">
        <v>0</v>
      </c>
      <c r="R76" s="31"/>
    </row>
    <row r="77" spans="1:18" ht="50.25" customHeight="1">
      <c r="A77" s="17">
        <v>66</v>
      </c>
      <c r="B77" s="18" t="s">
        <v>62</v>
      </c>
      <c r="C77" s="47">
        <f t="shared" si="33"/>
        <v>4970991.82</v>
      </c>
      <c r="D77" s="47">
        <f aca="true" t="shared" si="41" ref="D77:J77">D78</f>
        <v>265364</v>
      </c>
      <c r="E77" s="47">
        <f t="shared" si="41"/>
        <v>1083375</v>
      </c>
      <c r="F77" s="47">
        <f t="shared" si="41"/>
        <v>0</v>
      </c>
      <c r="G77" s="49">
        <f t="shared" si="41"/>
        <v>0</v>
      </c>
      <c r="H77" s="47">
        <f t="shared" si="41"/>
        <v>0</v>
      </c>
      <c r="I77" s="49">
        <f t="shared" si="41"/>
        <v>0</v>
      </c>
      <c r="J77" s="47">
        <f t="shared" si="41"/>
        <v>0</v>
      </c>
      <c r="K77" s="48">
        <v>0</v>
      </c>
      <c r="L77" s="106">
        <v>0</v>
      </c>
      <c r="M77" s="80">
        <f>M78</f>
        <v>3622252.82</v>
      </c>
      <c r="N77" s="57">
        <v>0</v>
      </c>
      <c r="O77" s="57">
        <f>O78</f>
        <v>0</v>
      </c>
      <c r="P77" s="57">
        <f>P78</f>
        <v>0</v>
      </c>
      <c r="Q77" s="57">
        <f>Q78</f>
        <v>0</v>
      </c>
      <c r="R77" s="52" t="s">
        <v>22</v>
      </c>
    </row>
    <row r="78" spans="1:18" ht="17.25" customHeight="1">
      <c r="A78" s="61">
        <v>67</v>
      </c>
      <c r="B78" s="58" t="s">
        <v>7</v>
      </c>
      <c r="C78" s="47">
        <f t="shared" si="33"/>
        <v>4970991.82</v>
      </c>
      <c r="D78" s="63">
        <v>265364</v>
      </c>
      <c r="E78" s="63">
        <v>1083375</v>
      </c>
      <c r="F78" s="63">
        <v>0</v>
      </c>
      <c r="G78" s="64">
        <v>0</v>
      </c>
      <c r="H78" s="63">
        <v>0</v>
      </c>
      <c r="I78" s="64">
        <v>0</v>
      </c>
      <c r="J78" s="63">
        <v>0</v>
      </c>
      <c r="K78" s="65">
        <v>0</v>
      </c>
      <c r="L78" s="65">
        <v>0</v>
      </c>
      <c r="M78" s="80">
        <v>3622252.82</v>
      </c>
      <c r="N78" s="57">
        <v>0</v>
      </c>
      <c r="O78" s="56">
        <v>0</v>
      </c>
      <c r="P78" s="56">
        <v>0</v>
      </c>
      <c r="Q78" s="56">
        <v>0</v>
      </c>
      <c r="R78" s="66"/>
    </row>
    <row r="79" spans="1:18" ht="50.25" customHeight="1">
      <c r="A79" s="78">
        <f>A78+1</f>
        <v>68</v>
      </c>
      <c r="B79" s="79" t="s">
        <v>63</v>
      </c>
      <c r="C79" s="47">
        <f t="shared" si="33"/>
        <v>824252</v>
      </c>
      <c r="D79" s="57">
        <f>D80</f>
        <v>0</v>
      </c>
      <c r="E79" s="57">
        <f aca="true" t="shared" si="42" ref="E79:N79">E80</f>
        <v>0</v>
      </c>
      <c r="F79" s="57">
        <f t="shared" si="42"/>
        <v>0</v>
      </c>
      <c r="G79" s="57">
        <f t="shared" si="42"/>
        <v>0</v>
      </c>
      <c r="H79" s="57">
        <f t="shared" si="42"/>
        <v>0</v>
      </c>
      <c r="I79" s="57">
        <f t="shared" si="42"/>
        <v>824252</v>
      </c>
      <c r="J79" s="57">
        <f t="shared" si="42"/>
        <v>0</v>
      </c>
      <c r="K79" s="80">
        <f t="shared" si="42"/>
        <v>0</v>
      </c>
      <c r="L79" s="80">
        <f t="shared" si="42"/>
        <v>0</v>
      </c>
      <c r="M79" s="80">
        <f t="shared" si="42"/>
        <v>0</v>
      </c>
      <c r="N79" s="57">
        <f t="shared" si="42"/>
        <v>0</v>
      </c>
      <c r="O79" s="57">
        <f>O80</f>
        <v>0</v>
      </c>
      <c r="P79" s="57">
        <f>P80</f>
        <v>0</v>
      </c>
      <c r="Q79" s="57">
        <f>Q80</f>
        <v>0</v>
      </c>
      <c r="R79" s="52" t="s">
        <v>39</v>
      </c>
    </row>
    <row r="80" spans="1:18" ht="15.75">
      <c r="A80" s="78">
        <f aca="true" t="shared" si="43" ref="A80:A143">A79+1</f>
        <v>69</v>
      </c>
      <c r="B80" s="81" t="s">
        <v>7</v>
      </c>
      <c r="C80" s="47">
        <f t="shared" si="33"/>
        <v>824252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824252</v>
      </c>
      <c r="J80" s="57">
        <v>0</v>
      </c>
      <c r="K80" s="80">
        <v>0</v>
      </c>
      <c r="L80" s="80">
        <v>0</v>
      </c>
      <c r="M80" s="80">
        <v>0</v>
      </c>
      <c r="N80" s="57">
        <v>0</v>
      </c>
      <c r="O80" s="57">
        <v>0</v>
      </c>
      <c r="P80" s="57">
        <v>0</v>
      </c>
      <c r="Q80" s="57">
        <v>0</v>
      </c>
      <c r="R80" s="82"/>
    </row>
    <row r="81" spans="1:18" ht="47.25">
      <c r="A81" s="78">
        <f t="shared" si="43"/>
        <v>70</v>
      </c>
      <c r="B81" s="83" t="s">
        <v>64</v>
      </c>
      <c r="C81" s="47">
        <f t="shared" si="33"/>
        <v>6211907</v>
      </c>
      <c r="D81" s="57">
        <f>D82</f>
        <v>0</v>
      </c>
      <c r="E81" s="57">
        <f aca="true" t="shared" si="44" ref="E81:N81">E82</f>
        <v>0</v>
      </c>
      <c r="F81" s="57">
        <f t="shared" si="44"/>
        <v>0</v>
      </c>
      <c r="G81" s="57">
        <f t="shared" si="44"/>
        <v>0</v>
      </c>
      <c r="H81" s="57">
        <f t="shared" si="44"/>
        <v>0</v>
      </c>
      <c r="I81" s="57">
        <f t="shared" si="44"/>
        <v>0</v>
      </c>
      <c r="J81" s="57">
        <f t="shared" si="44"/>
        <v>4290510</v>
      </c>
      <c r="K81" s="80">
        <f t="shared" si="44"/>
        <v>0</v>
      </c>
      <c r="L81" s="80">
        <f t="shared" si="44"/>
        <v>0</v>
      </c>
      <c r="M81" s="80">
        <f t="shared" si="44"/>
        <v>946397</v>
      </c>
      <c r="N81" s="57">
        <f t="shared" si="44"/>
        <v>975000</v>
      </c>
      <c r="O81" s="57">
        <f>O82</f>
        <v>950000</v>
      </c>
      <c r="P81" s="57">
        <f>P82</f>
        <v>0</v>
      </c>
      <c r="Q81" s="57">
        <f>Q82</f>
        <v>0</v>
      </c>
      <c r="R81" s="82">
        <v>27</v>
      </c>
    </row>
    <row r="82" spans="1:18" ht="15.75">
      <c r="A82" s="78">
        <f t="shared" si="43"/>
        <v>71</v>
      </c>
      <c r="B82" s="84" t="s">
        <v>7</v>
      </c>
      <c r="C82" s="47">
        <f t="shared" si="33"/>
        <v>6211907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4290510</v>
      </c>
      <c r="K82" s="80">
        <v>0</v>
      </c>
      <c r="L82" s="80">
        <v>0</v>
      </c>
      <c r="M82" s="80">
        <v>946397</v>
      </c>
      <c r="N82" s="57">
        <v>975000</v>
      </c>
      <c r="O82" s="57">
        <v>950000</v>
      </c>
      <c r="P82" s="57">
        <v>0</v>
      </c>
      <c r="Q82" s="57">
        <v>0</v>
      </c>
      <c r="R82" s="82"/>
    </row>
    <row r="83" spans="1:18" ht="47.25">
      <c r="A83" s="78">
        <f t="shared" si="43"/>
        <v>72</v>
      </c>
      <c r="B83" s="84" t="s">
        <v>65</v>
      </c>
      <c r="C83" s="47">
        <f t="shared" si="33"/>
        <v>300000</v>
      </c>
      <c r="D83" s="57">
        <f>D84</f>
        <v>0</v>
      </c>
      <c r="E83" s="57">
        <f aca="true" t="shared" si="45" ref="E83:N83">E84</f>
        <v>0</v>
      </c>
      <c r="F83" s="57">
        <f t="shared" si="45"/>
        <v>0</v>
      </c>
      <c r="G83" s="57">
        <f t="shared" si="45"/>
        <v>0</v>
      </c>
      <c r="H83" s="57">
        <f t="shared" si="45"/>
        <v>0</v>
      </c>
      <c r="I83" s="57">
        <f t="shared" si="45"/>
        <v>0</v>
      </c>
      <c r="J83" s="57">
        <f t="shared" si="45"/>
        <v>300000</v>
      </c>
      <c r="K83" s="80">
        <f t="shared" si="45"/>
        <v>0</v>
      </c>
      <c r="L83" s="80">
        <f t="shared" si="45"/>
        <v>0</v>
      </c>
      <c r="M83" s="80">
        <f t="shared" si="45"/>
        <v>0</v>
      </c>
      <c r="N83" s="57">
        <f t="shared" si="45"/>
        <v>0</v>
      </c>
      <c r="O83" s="105">
        <f>O84</f>
        <v>0</v>
      </c>
      <c r="P83" s="105">
        <f>P84</f>
        <v>0</v>
      </c>
      <c r="Q83" s="105">
        <f>Q84</f>
        <v>0</v>
      </c>
      <c r="R83" s="85">
        <v>46</v>
      </c>
    </row>
    <row r="84" spans="1:18" ht="15.75">
      <c r="A84" s="78">
        <f t="shared" si="43"/>
        <v>73</v>
      </c>
      <c r="B84" s="84" t="s">
        <v>7</v>
      </c>
      <c r="C84" s="47">
        <f t="shared" si="33"/>
        <v>300000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300000</v>
      </c>
      <c r="K84" s="80">
        <v>0</v>
      </c>
      <c r="L84" s="80">
        <v>0</v>
      </c>
      <c r="M84" s="80">
        <v>0</v>
      </c>
      <c r="N84" s="57">
        <v>0</v>
      </c>
      <c r="O84" s="105">
        <v>0</v>
      </c>
      <c r="P84" s="105">
        <v>0</v>
      </c>
      <c r="Q84" s="105">
        <v>0</v>
      </c>
      <c r="R84" s="85"/>
    </row>
    <row r="85" spans="1:18" ht="78.75">
      <c r="A85" s="78">
        <f t="shared" si="43"/>
        <v>74</v>
      </c>
      <c r="B85" s="84" t="s">
        <v>66</v>
      </c>
      <c r="C85" s="47">
        <f t="shared" si="33"/>
        <v>8966673</v>
      </c>
      <c r="D85" s="57">
        <f>D86</f>
        <v>0</v>
      </c>
      <c r="E85" s="57">
        <f aca="true" t="shared" si="46" ref="E85:N85">E86</f>
        <v>0</v>
      </c>
      <c r="F85" s="57">
        <f t="shared" si="46"/>
        <v>0</v>
      </c>
      <c r="G85" s="57">
        <f t="shared" si="46"/>
        <v>0</v>
      </c>
      <c r="H85" s="57">
        <f t="shared" si="46"/>
        <v>0</v>
      </c>
      <c r="I85" s="57">
        <f t="shared" si="46"/>
        <v>0</v>
      </c>
      <c r="J85" s="57">
        <f t="shared" si="46"/>
        <v>4483340</v>
      </c>
      <c r="K85" s="80">
        <f t="shared" si="46"/>
        <v>4483333</v>
      </c>
      <c r="L85" s="80">
        <f t="shared" si="46"/>
        <v>0</v>
      </c>
      <c r="M85" s="80">
        <f t="shared" si="46"/>
        <v>0</v>
      </c>
      <c r="N85" s="57">
        <f t="shared" si="46"/>
        <v>0</v>
      </c>
      <c r="O85" s="105">
        <f>O86</f>
        <v>0</v>
      </c>
      <c r="P85" s="105">
        <f>P86</f>
        <v>0</v>
      </c>
      <c r="Q85" s="105">
        <f>Q86</f>
        <v>0</v>
      </c>
      <c r="R85" s="85">
        <v>47</v>
      </c>
    </row>
    <row r="86" spans="1:18" ht="15.75">
      <c r="A86" s="78">
        <f t="shared" si="43"/>
        <v>75</v>
      </c>
      <c r="B86" s="84" t="s">
        <v>12</v>
      </c>
      <c r="C86" s="47">
        <f t="shared" si="33"/>
        <v>8966673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4483340</v>
      </c>
      <c r="K86" s="80">
        <v>4483333</v>
      </c>
      <c r="L86" s="80">
        <v>0</v>
      </c>
      <c r="M86" s="80">
        <v>0</v>
      </c>
      <c r="N86" s="57">
        <v>0</v>
      </c>
      <c r="O86" s="105">
        <v>0</v>
      </c>
      <c r="P86" s="105">
        <v>0</v>
      </c>
      <c r="Q86" s="105">
        <v>0</v>
      </c>
      <c r="R86" s="85"/>
    </row>
    <row r="87" spans="1:19" s="60" customFormat="1" ht="18.75" customHeight="1">
      <c r="A87" s="78">
        <f t="shared" si="43"/>
        <v>76</v>
      </c>
      <c r="B87" s="122" t="s">
        <v>102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4"/>
      <c r="N87" s="124"/>
      <c r="O87" s="124"/>
      <c r="P87" s="124"/>
      <c r="Q87" s="124"/>
      <c r="R87" s="125"/>
      <c r="S87" s="4"/>
    </row>
    <row r="88" spans="1:18" ht="36" customHeight="1">
      <c r="A88" s="78">
        <f t="shared" si="43"/>
        <v>77</v>
      </c>
      <c r="B88" s="18" t="s">
        <v>11</v>
      </c>
      <c r="C88" s="19">
        <f aca="true" t="shared" si="47" ref="C88:Q88">C89</f>
        <v>18642671</v>
      </c>
      <c r="D88" s="19">
        <f t="shared" si="47"/>
        <v>367185</v>
      </c>
      <c r="E88" s="19">
        <f t="shared" si="47"/>
        <v>5709824</v>
      </c>
      <c r="F88" s="19">
        <f t="shared" si="47"/>
        <v>636800</v>
      </c>
      <c r="G88" s="45">
        <f t="shared" si="47"/>
        <v>443500</v>
      </c>
      <c r="H88" s="19">
        <f t="shared" si="47"/>
        <v>400000</v>
      </c>
      <c r="I88" s="45">
        <f t="shared" si="47"/>
        <v>554189</v>
      </c>
      <c r="J88" s="19">
        <f t="shared" si="47"/>
        <v>600000</v>
      </c>
      <c r="K88" s="46">
        <f t="shared" si="47"/>
        <v>400000</v>
      </c>
      <c r="L88" s="46">
        <f t="shared" si="47"/>
        <v>6890000</v>
      </c>
      <c r="M88" s="46">
        <f t="shared" si="47"/>
        <v>1568673</v>
      </c>
      <c r="N88" s="19">
        <f t="shared" si="47"/>
        <v>1072500</v>
      </c>
      <c r="O88" s="19">
        <f t="shared" si="47"/>
        <v>1045000</v>
      </c>
      <c r="P88" s="19">
        <f t="shared" si="47"/>
        <v>0</v>
      </c>
      <c r="Q88" s="19">
        <f t="shared" si="47"/>
        <v>0</v>
      </c>
      <c r="R88" s="31"/>
    </row>
    <row r="89" spans="1:18" ht="19.5" customHeight="1">
      <c r="A89" s="78">
        <f t="shared" si="43"/>
        <v>78</v>
      </c>
      <c r="B89" s="27" t="s">
        <v>7</v>
      </c>
      <c r="C89" s="47">
        <f>SUM(D89:N89)</f>
        <v>18642671</v>
      </c>
      <c r="D89" s="47">
        <f>D90+D92</f>
        <v>367185</v>
      </c>
      <c r="E89" s="47">
        <f aca="true" t="shared" si="48" ref="E89:Q89">E90+E92</f>
        <v>5709824</v>
      </c>
      <c r="F89" s="47">
        <f t="shared" si="48"/>
        <v>636800</v>
      </c>
      <c r="G89" s="47">
        <f t="shared" si="48"/>
        <v>443500</v>
      </c>
      <c r="H89" s="47">
        <f t="shared" si="48"/>
        <v>400000</v>
      </c>
      <c r="I89" s="47">
        <f t="shared" si="48"/>
        <v>554189</v>
      </c>
      <c r="J89" s="47">
        <f t="shared" si="48"/>
        <v>600000</v>
      </c>
      <c r="K89" s="48">
        <f t="shared" si="48"/>
        <v>400000</v>
      </c>
      <c r="L89" s="106">
        <f t="shared" si="48"/>
        <v>6890000</v>
      </c>
      <c r="M89" s="111">
        <f t="shared" si="48"/>
        <v>1568673</v>
      </c>
      <c r="N89" s="47">
        <f t="shared" si="48"/>
        <v>1072500</v>
      </c>
      <c r="O89" s="47">
        <f t="shared" si="48"/>
        <v>1045000</v>
      </c>
      <c r="P89" s="47">
        <f t="shared" si="48"/>
        <v>0</v>
      </c>
      <c r="Q89" s="47">
        <f t="shared" si="48"/>
        <v>0</v>
      </c>
      <c r="R89" s="31"/>
    </row>
    <row r="90" spans="1:18" ht="22.5" customHeight="1">
      <c r="A90" s="78">
        <f t="shared" si="43"/>
        <v>79</v>
      </c>
      <c r="B90" s="18" t="s">
        <v>15</v>
      </c>
      <c r="C90" s="19">
        <f aca="true" t="shared" si="49" ref="C90:Q90">C91</f>
        <v>367185</v>
      </c>
      <c r="D90" s="19">
        <f t="shared" si="49"/>
        <v>367185</v>
      </c>
      <c r="E90" s="19">
        <f t="shared" si="49"/>
        <v>0</v>
      </c>
      <c r="F90" s="19">
        <f t="shared" si="49"/>
        <v>0</v>
      </c>
      <c r="G90" s="45">
        <f t="shared" si="49"/>
        <v>0</v>
      </c>
      <c r="H90" s="19">
        <f t="shared" si="49"/>
        <v>0</v>
      </c>
      <c r="I90" s="45">
        <f t="shared" si="49"/>
        <v>0</v>
      </c>
      <c r="J90" s="19">
        <f t="shared" si="49"/>
        <v>0</v>
      </c>
      <c r="K90" s="46">
        <f t="shared" si="49"/>
        <v>0</v>
      </c>
      <c r="L90" s="46">
        <f t="shared" si="49"/>
        <v>0</v>
      </c>
      <c r="M90" s="46">
        <f t="shared" si="49"/>
        <v>0</v>
      </c>
      <c r="N90" s="19">
        <f t="shared" si="49"/>
        <v>0</v>
      </c>
      <c r="O90" s="19">
        <f t="shared" si="49"/>
        <v>0</v>
      </c>
      <c r="P90" s="19">
        <f t="shared" si="49"/>
        <v>0</v>
      </c>
      <c r="Q90" s="19">
        <f t="shared" si="49"/>
        <v>0</v>
      </c>
      <c r="R90" s="31"/>
    </row>
    <row r="91" spans="1:18" ht="21" customHeight="1">
      <c r="A91" s="78">
        <f t="shared" si="43"/>
        <v>80</v>
      </c>
      <c r="B91" s="27" t="s">
        <v>7</v>
      </c>
      <c r="C91" s="47">
        <f>SUM(D91:N91)</f>
        <v>367185</v>
      </c>
      <c r="D91" s="47">
        <f>D95</f>
        <v>367185</v>
      </c>
      <c r="E91" s="47">
        <v>0</v>
      </c>
      <c r="F91" s="47">
        <v>0</v>
      </c>
      <c r="G91" s="49">
        <v>0</v>
      </c>
      <c r="H91" s="47">
        <v>0</v>
      </c>
      <c r="I91" s="49">
        <v>0</v>
      </c>
      <c r="J91" s="47">
        <v>0</v>
      </c>
      <c r="K91" s="48">
        <v>0</v>
      </c>
      <c r="L91" s="106">
        <v>0</v>
      </c>
      <c r="M91" s="111">
        <v>0</v>
      </c>
      <c r="N91" s="47">
        <v>0</v>
      </c>
      <c r="O91" s="47">
        <v>0</v>
      </c>
      <c r="P91" s="47">
        <v>0</v>
      </c>
      <c r="Q91" s="47">
        <v>0</v>
      </c>
      <c r="R91" s="31"/>
    </row>
    <row r="92" spans="1:18" ht="17.25" customHeight="1">
      <c r="A92" s="78">
        <f t="shared" si="43"/>
        <v>81</v>
      </c>
      <c r="B92" s="18" t="s">
        <v>16</v>
      </c>
      <c r="C92" s="19">
        <f aca="true" t="shared" si="50" ref="C92:Q92">C93</f>
        <v>18275486</v>
      </c>
      <c r="D92" s="19">
        <f t="shared" si="50"/>
        <v>0</v>
      </c>
      <c r="E92" s="19">
        <f t="shared" si="50"/>
        <v>5709824</v>
      </c>
      <c r="F92" s="19">
        <f t="shared" si="50"/>
        <v>636800</v>
      </c>
      <c r="G92" s="19">
        <f t="shared" si="50"/>
        <v>443500</v>
      </c>
      <c r="H92" s="19">
        <f t="shared" si="50"/>
        <v>400000</v>
      </c>
      <c r="I92" s="19">
        <f t="shared" si="50"/>
        <v>554189</v>
      </c>
      <c r="J92" s="19">
        <f t="shared" si="50"/>
        <v>600000</v>
      </c>
      <c r="K92" s="46">
        <f t="shared" si="50"/>
        <v>400000</v>
      </c>
      <c r="L92" s="46">
        <f t="shared" si="50"/>
        <v>6890000</v>
      </c>
      <c r="M92" s="46">
        <f t="shared" si="50"/>
        <v>1568673</v>
      </c>
      <c r="N92" s="19">
        <f t="shared" si="50"/>
        <v>1072500</v>
      </c>
      <c r="O92" s="19">
        <f t="shared" si="50"/>
        <v>1045000</v>
      </c>
      <c r="P92" s="19">
        <f t="shared" si="50"/>
        <v>0</v>
      </c>
      <c r="Q92" s="19">
        <f t="shared" si="50"/>
        <v>0</v>
      </c>
      <c r="R92" s="31"/>
    </row>
    <row r="93" spans="1:18" ht="18.75" customHeight="1">
      <c r="A93" s="78">
        <f t="shared" si="43"/>
        <v>82</v>
      </c>
      <c r="B93" s="27" t="s">
        <v>7</v>
      </c>
      <c r="C93" s="47">
        <f>SUM(D93:N93)</f>
        <v>18275486</v>
      </c>
      <c r="D93" s="76">
        <f>D97+D99+D101+D103+D105</f>
        <v>0</v>
      </c>
      <c r="E93" s="76">
        <f>E97+E99+E101+E103+E105+E95</f>
        <v>5709824</v>
      </c>
      <c r="F93" s="76">
        <f aca="true" t="shared" si="51" ref="F93:Q93">F97+F99+F101+F103+F105</f>
        <v>636800</v>
      </c>
      <c r="G93" s="76">
        <f t="shared" si="51"/>
        <v>443500</v>
      </c>
      <c r="H93" s="76">
        <f t="shared" si="51"/>
        <v>400000</v>
      </c>
      <c r="I93" s="76">
        <f t="shared" si="51"/>
        <v>554189</v>
      </c>
      <c r="J93" s="76">
        <f t="shared" si="51"/>
        <v>600000</v>
      </c>
      <c r="K93" s="86">
        <f t="shared" si="51"/>
        <v>400000</v>
      </c>
      <c r="L93" s="86">
        <f t="shared" si="51"/>
        <v>6890000</v>
      </c>
      <c r="M93" s="86">
        <f t="shared" si="51"/>
        <v>1568673</v>
      </c>
      <c r="N93" s="76">
        <f t="shared" si="51"/>
        <v>1072500</v>
      </c>
      <c r="O93" s="76">
        <f t="shared" si="51"/>
        <v>1045000</v>
      </c>
      <c r="P93" s="76">
        <f t="shared" si="51"/>
        <v>0</v>
      </c>
      <c r="Q93" s="76">
        <f t="shared" si="51"/>
        <v>0</v>
      </c>
      <c r="R93" s="31"/>
    </row>
    <row r="94" spans="1:18" ht="47.25">
      <c r="A94" s="78">
        <f t="shared" si="43"/>
        <v>83</v>
      </c>
      <c r="B94" s="18" t="s">
        <v>67</v>
      </c>
      <c r="C94" s="47">
        <f>C95</f>
        <v>4988828</v>
      </c>
      <c r="D94" s="47">
        <f>D95</f>
        <v>367185</v>
      </c>
      <c r="E94" s="47">
        <f>E95</f>
        <v>4621643</v>
      </c>
      <c r="F94" s="47">
        <f>F95</f>
        <v>0</v>
      </c>
      <c r="G94" s="49">
        <v>0</v>
      </c>
      <c r="H94" s="47">
        <f>H95</f>
        <v>0</v>
      </c>
      <c r="I94" s="49">
        <f>I95</f>
        <v>0</v>
      </c>
      <c r="J94" s="47">
        <f>J95</f>
        <v>0</v>
      </c>
      <c r="K94" s="48">
        <f>K95</f>
        <v>0</v>
      </c>
      <c r="L94" s="106">
        <f>L95</f>
        <v>0</v>
      </c>
      <c r="M94" s="80">
        <v>0</v>
      </c>
      <c r="N94" s="57">
        <v>0</v>
      </c>
      <c r="O94" s="57">
        <f>O95</f>
        <v>0</v>
      </c>
      <c r="P94" s="57">
        <f>P95</f>
        <v>0</v>
      </c>
      <c r="Q94" s="57">
        <f>Q95</f>
        <v>0</v>
      </c>
      <c r="R94" s="52" t="s">
        <v>30</v>
      </c>
    </row>
    <row r="95" spans="1:18" ht="21" customHeight="1">
      <c r="A95" s="78">
        <f t="shared" si="43"/>
        <v>84</v>
      </c>
      <c r="B95" s="27" t="s">
        <v>12</v>
      </c>
      <c r="C95" s="47">
        <f>SUM(D95:N95)</f>
        <v>4988828</v>
      </c>
      <c r="D95" s="47">
        <v>367185</v>
      </c>
      <c r="E95" s="47">
        <v>4621643</v>
      </c>
      <c r="F95" s="47">
        <v>0</v>
      </c>
      <c r="G95" s="49">
        <v>0</v>
      </c>
      <c r="H95" s="47">
        <v>0</v>
      </c>
      <c r="I95" s="49">
        <v>0</v>
      </c>
      <c r="J95" s="47">
        <v>0</v>
      </c>
      <c r="K95" s="48">
        <v>0</v>
      </c>
      <c r="L95" s="106">
        <v>0</v>
      </c>
      <c r="M95" s="80">
        <v>0</v>
      </c>
      <c r="N95" s="57">
        <v>0</v>
      </c>
      <c r="O95" s="57">
        <v>0</v>
      </c>
      <c r="P95" s="57">
        <v>0</v>
      </c>
      <c r="Q95" s="57">
        <v>0</v>
      </c>
      <c r="R95" s="31"/>
    </row>
    <row r="96" spans="1:18" ht="63">
      <c r="A96" s="78">
        <f t="shared" si="43"/>
        <v>85</v>
      </c>
      <c r="B96" s="87" t="s">
        <v>68</v>
      </c>
      <c r="C96" s="47">
        <f aca="true" t="shared" si="52" ref="C96:C105">SUM(D96:N96)</f>
        <v>12793543</v>
      </c>
      <c r="D96" s="47">
        <f>D97</f>
        <v>0</v>
      </c>
      <c r="E96" s="47">
        <f>E97</f>
        <v>508181</v>
      </c>
      <c r="F96" s="47">
        <f>F97</f>
        <v>400000</v>
      </c>
      <c r="G96" s="49">
        <v>400000</v>
      </c>
      <c r="H96" s="47">
        <v>400000</v>
      </c>
      <c r="I96" s="49">
        <f aca="true" t="shared" si="53" ref="I96:Q96">I97</f>
        <v>554189</v>
      </c>
      <c r="J96" s="47">
        <f t="shared" si="53"/>
        <v>600000</v>
      </c>
      <c r="K96" s="48">
        <f t="shared" si="53"/>
        <v>400000</v>
      </c>
      <c r="L96" s="106">
        <f t="shared" si="53"/>
        <v>6890000</v>
      </c>
      <c r="M96" s="80">
        <f t="shared" si="53"/>
        <v>1568673</v>
      </c>
      <c r="N96" s="57">
        <f t="shared" si="53"/>
        <v>1072500</v>
      </c>
      <c r="O96" s="57">
        <f t="shared" si="53"/>
        <v>1045000</v>
      </c>
      <c r="P96" s="57">
        <f t="shared" si="53"/>
        <v>0</v>
      </c>
      <c r="Q96" s="57">
        <f t="shared" si="53"/>
        <v>0</v>
      </c>
      <c r="R96" s="52" t="s">
        <v>35</v>
      </c>
    </row>
    <row r="97" spans="1:18" ht="24.75" customHeight="1">
      <c r="A97" s="78">
        <f t="shared" si="43"/>
        <v>86</v>
      </c>
      <c r="B97" s="27" t="s">
        <v>12</v>
      </c>
      <c r="C97" s="47">
        <f t="shared" si="52"/>
        <v>12793543</v>
      </c>
      <c r="D97" s="76">
        <v>0</v>
      </c>
      <c r="E97" s="47">
        <v>508181</v>
      </c>
      <c r="F97" s="47">
        <v>400000</v>
      </c>
      <c r="G97" s="49">
        <v>400000</v>
      </c>
      <c r="H97" s="47">
        <v>400000</v>
      </c>
      <c r="I97" s="49">
        <v>554189</v>
      </c>
      <c r="J97" s="47">
        <v>600000</v>
      </c>
      <c r="K97" s="48">
        <v>400000</v>
      </c>
      <c r="L97" s="106">
        <v>6890000</v>
      </c>
      <c r="M97" s="80">
        <f>1568673</f>
        <v>1568673</v>
      </c>
      <c r="N97" s="57">
        <v>1072500</v>
      </c>
      <c r="O97" s="57">
        <v>1045000</v>
      </c>
      <c r="P97" s="57">
        <v>0</v>
      </c>
      <c r="Q97" s="57">
        <v>0</v>
      </c>
      <c r="R97" s="31"/>
    </row>
    <row r="98" spans="1:18" ht="99.75" customHeight="1">
      <c r="A98" s="78">
        <f t="shared" si="43"/>
        <v>87</v>
      </c>
      <c r="B98" s="18" t="s">
        <v>69</v>
      </c>
      <c r="C98" s="47">
        <f t="shared" si="52"/>
        <v>359070</v>
      </c>
      <c r="D98" s="47">
        <f>D99</f>
        <v>0</v>
      </c>
      <c r="E98" s="47">
        <f>E99</f>
        <v>150000</v>
      </c>
      <c r="F98" s="47">
        <f>F99</f>
        <v>209070</v>
      </c>
      <c r="G98" s="49">
        <v>0</v>
      </c>
      <c r="H98" s="47">
        <v>0</v>
      </c>
      <c r="I98" s="49">
        <v>0</v>
      </c>
      <c r="J98" s="47">
        <v>0</v>
      </c>
      <c r="K98" s="48">
        <v>0</v>
      </c>
      <c r="L98" s="106">
        <v>0</v>
      </c>
      <c r="M98" s="80">
        <v>0</v>
      </c>
      <c r="N98" s="57">
        <v>0</v>
      </c>
      <c r="O98" s="57">
        <f>O99</f>
        <v>0</v>
      </c>
      <c r="P98" s="57">
        <f>P99</f>
        <v>0</v>
      </c>
      <c r="Q98" s="57">
        <f>Q99</f>
        <v>0</v>
      </c>
      <c r="R98" s="88">
        <v>76</v>
      </c>
    </row>
    <row r="99" spans="1:18" ht="21.75" customHeight="1">
      <c r="A99" s="78">
        <f t="shared" si="43"/>
        <v>88</v>
      </c>
      <c r="B99" s="27" t="s">
        <v>7</v>
      </c>
      <c r="C99" s="47">
        <f t="shared" si="52"/>
        <v>359070</v>
      </c>
      <c r="D99" s="47">
        <v>0</v>
      </c>
      <c r="E99" s="47">
        <v>150000</v>
      </c>
      <c r="F99" s="47">
        <v>209070</v>
      </c>
      <c r="G99" s="49">
        <v>0</v>
      </c>
      <c r="H99" s="47">
        <v>0</v>
      </c>
      <c r="I99" s="49">
        <v>0</v>
      </c>
      <c r="J99" s="47">
        <v>0</v>
      </c>
      <c r="K99" s="48">
        <v>0</v>
      </c>
      <c r="L99" s="106">
        <v>0</v>
      </c>
      <c r="M99" s="80">
        <v>0</v>
      </c>
      <c r="N99" s="57">
        <v>0</v>
      </c>
      <c r="O99" s="57">
        <v>0</v>
      </c>
      <c r="P99" s="57">
        <v>0</v>
      </c>
      <c r="Q99" s="57">
        <v>0</v>
      </c>
      <c r="R99" s="31"/>
    </row>
    <row r="100" spans="1:18" ht="48.75" customHeight="1">
      <c r="A100" s="78">
        <f t="shared" si="43"/>
        <v>89</v>
      </c>
      <c r="B100" s="18" t="s">
        <v>70</v>
      </c>
      <c r="C100" s="47">
        <f t="shared" si="52"/>
        <v>430000</v>
      </c>
      <c r="D100" s="47">
        <f aca="true" t="shared" si="54" ref="D100:L100">D101</f>
        <v>0</v>
      </c>
      <c r="E100" s="47">
        <f t="shared" si="54"/>
        <v>430000</v>
      </c>
      <c r="F100" s="47">
        <f t="shared" si="54"/>
        <v>0</v>
      </c>
      <c r="G100" s="49">
        <f t="shared" si="54"/>
        <v>0</v>
      </c>
      <c r="H100" s="47">
        <f t="shared" si="54"/>
        <v>0</v>
      </c>
      <c r="I100" s="49">
        <f t="shared" si="54"/>
        <v>0</v>
      </c>
      <c r="J100" s="47">
        <f t="shared" si="54"/>
        <v>0</v>
      </c>
      <c r="K100" s="48">
        <f t="shared" si="54"/>
        <v>0</v>
      </c>
      <c r="L100" s="106">
        <f t="shared" si="54"/>
        <v>0</v>
      </c>
      <c r="M100" s="80">
        <v>0</v>
      </c>
      <c r="N100" s="57">
        <v>0</v>
      </c>
      <c r="O100" s="57">
        <f>O101</f>
        <v>0</v>
      </c>
      <c r="P100" s="57">
        <f>P101</f>
        <v>0</v>
      </c>
      <c r="Q100" s="57">
        <f>Q101</f>
        <v>0</v>
      </c>
      <c r="R100" s="52" t="s">
        <v>35</v>
      </c>
    </row>
    <row r="101" spans="1:18" ht="17.25" customHeight="1">
      <c r="A101" s="78">
        <f t="shared" si="43"/>
        <v>90</v>
      </c>
      <c r="B101" s="27" t="s">
        <v>7</v>
      </c>
      <c r="C101" s="47">
        <f t="shared" si="52"/>
        <v>430000</v>
      </c>
      <c r="D101" s="47">
        <v>0</v>
      </c>
      <c r="E101" s="47">
        <v>430000</v>
      </c>
      <c r="F101" s="47">
        <v>0</v>
      </c>
      <c r="G101" s="49">
        <v>0</v>
      </c>
      <c r="H101" s="47">
        <v>0</v>
      </c>
      <c r="I101" s="49">
        <v>0</v>
      </c>
      <c r="J101" s="47">
        <v>0</v>
      </c>
      <c r="K101" s="48">
        <v>0</v>
      </c>
      <c r="L101" s="106">
        <v>0</v>
      </c>
      <c r="M101" s="80">
        <v>0</v>
      </c>
      <c r="N101" s="57">
        <v>0</v>
      </c>
      <c r="O101" s="57">
        <v>0</v>
      </c>
      <c r="P101" s="57">
        <v>0</v>
      </c>
      <c r="Q101" s="57">
        <v>0</v>
      </c>
      <c r="R101" s="31"/>
    </row>
    <row r="102" spans="1:18" ht="50.25" customHeight="1">
      <c r="A102" s="78">
        <f t="shared" si="43"/>
        <v>91</v>
      </c>
      <c r="B102" s="18" t="s">
        <v>71</v>
      </c>
      <c r="C102" s="47">
        <f t="shared" si="52"/>
        <v>27730</v>
      </c>
      <c r="D102" s="47">
        <f>D103</f>
        <v>0</v>
      </c>
      <c r="E102" s="47">
        <f>E103</f>
        <v>0</v>
      </c>
      <c r="F102" s="47">
        <f>F103</f>
        <v>27730</v>
      </c>
      <c r="G102" s="49">
        <v>0</v>
      </c>
      <c r="H102" s="47">
        <v>0</v>
      </c>
      <c r="I102" s="49">
        <v>0</v>
      </c>
      <c r="J102" s="47">
        <v>0</v>
      </c>
      <c r="K102" s="48">
        <v>0</v>
      </c>
      <c r="L102" s="106">
        <v>0</v>
      </c>
      <c r="M102" s="80">
        <v>0</v>
      </c>
      <c r="N102" s="57">
        <v>0</v>
      </c>
      <c r="O102" s="57">
        <f>O103</f>
        <v>0</v>
      </c>
      <c r="P102" s="57">
        <f>P103</f>
        <v>0</v>
      </c>
      <c r="Q102" s="57">
        <f>Q103</f>
        <v>0</v>
      </c>
      <c r="R102" s="52" t="s">
        <v>21</v>
      </c>
    </row>
    <row r="103" spans="1:18" ht="19.5" customHeight="1">
      <c r="A103" s="78">
        <f t="shared" si="43"/>
        <v>92</v>
      </c>
      <c r="B103" s="27" t="s">
        <v>7</v>
      </c>
      <c r="C103" s="47">
        <f t="shared" si="52"/>
        <v>27730</v>
      </c>
      <c r="D103" s="47">
        <v>0</v>
      </c>
      <c r="E103" s="47">
        <v>0</v>
      </c>
      <c r="F103" s="47">
        <v>27730</v>
      </c>
      <c r="G103" s="49">
        <v>0</v>
      </c>
      <c r="H103" s="47">
        <v>0</v>
      </c>
      <c r="I103" s="49">
        <v>0</v>
      </c>
      <c r="J103" s="47">
        <v>0</v>
      </c>
      <c r="K103" s="48">
        <v>0</v>
      </c>
      <c r="L103" s="106">
        <v>0</v>
      </c>
      <c r="M103" s="80">
        <v>0</v>
      </c>
      <c r="N103" s="57">
        <v>0</v>
      </c>
      <c r="O103" s="57">
        <v>0</v>
      </c>
      <c r="P103" s="57">
        <v>0</v>
      </c>
      <c r="Q103" s="57">
        <v>0</v>
      </c>
      <c r="R103" s="31"/>
    </row>
    <row r="104" spans="1:18" ht="47.25">
      <c r="A104" s="78">
        <f t="shared" si="43"/>
        <v>93</v>
      </c>
      <c r="B104" s="18" t="s">
        <v>72</v>
      </c>
      <c r="C104" s="47">
        <f t="shared" si="52"/>
        <v>43500</v>
      </c>
      <c r="D104" s="47">
        <f aca="true" t="shared" si="55" ref="D104:F105">D105</f>
        <v>0</v>
      </c>
      <c r="E104" s="47">
        <f t="shared" si="55"/>
        <v>0</v>
      </c>
      <c r="F104" s="47">
        <f t="shared" si="55"/>
        <v>0</v>
      </c>
      <c r="G104" s="89">
        <v>43500</v>
      </c>
      <c r="H104" s="47">
        <f aca="true" t="shared" si="56" ref="H104:L105">H105</f>
        <v>0</v>
      </c>
      <c r="I104" s="49">
        <f t="shared" si="56"/>
        <v>0</v>
      </c>
      <c r="J104" s="47">
        <f t="shared" si="56"/>
        <v>0</v>
      </c>
      <c r="K104" s="48">
        <f t="shared" si="56"/>
        <v>0</v>
      </c>
      <c r="L104" s="106">
        <f t="shared" si="56"/>
        <v>0</v>
      </c>
      <c r="M104" s="80">
        <v>0</v>
      </c>
      <c r="N104" s="57">
        <v>0</v>
      </c>
      <c r="O104" s="57">
        <f>O105</f>
        <v>0</v>
      </c>
      <c r="P104" s="57">
        <f>P105</f>
        <v>0</v>
      </c>
      <c r="Q104" s="57">
        <f>Q105</f>
        <v>0</v>
      </c>
      <c r="R104" s="88">
        <v>74</v>
      </c>
    </row>
    <row r="105" spans="1:18" ht="19.5" customHeight="1">
      <c r="A105" s="78">
        <f t="shared" si="43"/>
        <v>94</v>
      </c>
      <c r="B105" s="27" t="s">
        <v>7</v>
      </c>
      <c r="C105" s="47">
        <f t="shared" si="52"/>
        <v>43500</v>
      </c>
      <c r="D105" s="47">
        <f t="shared" si="55"/>
        <v>0</v>
      </c>
      <c r="E105" s="47">
        <f t="shared" si="55"/>
        <v>0</v>
      </c>
      <c r="F105" s="47">
        <f t="shared" si="55"/>
        <v>0</v>
      </c>
      <c r="G105" s="89">
        <v>43500</v>
      </c>
      <c r="H105" s="47">
        <f t="shared" si="56"/>
        <v>0</v>
      </c>
      <c r="I105" s="49">
        <f t="shared" si="56"/>
        <v>0</v>
      </c>
      <c r="J105" s="47">
        <f t="shared" si="56"/>
        <v>0</v>
      </c>
      <c r="K105" s="48">
        <f t="shared" si="56"/>
        <v>0</v>
      </c>
      <c r="L105" s="106">
        <f t="shared" si="56"/>
        <v>0</v>
      </c>
      <c r="M105" s="80">
        <v>0</v>
      </c>
      <c r="N105" s="57">
        <v>0</v>
      </c>
      <c r="O105" s="57">
        <v>0</v>
      </c>
      <c r="P105" s="57">
        <v>0</v>
      </c>
      <c r="Q105" s="57">
        <v>0</v>
      </c>
      <c r="R105" s="31"/>
    </row>
    <row r="106" spans="1:19" s="60" customFormat="1" ht="18.75" customHeight="1">
      <c r="A106" s="78">
        <f t="shared" si="43"/>
        <v>95</v>
      </c>
      <c r="B106" s="122" t="s">
        <v>103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4"/>
      <c r="N106" s="124"/>
      <c r="O106" s="124"/>
      <c r="P106" s="124"/>
      <c r="Q106" s="124"/>
      <c r="R106" s="125"/>
      <c r="S106" s="4"/>
    </row>
    <row r="107" spans="1:18" ht="37.5" customHeight="1">
      <c r="A107" s="78">
        <f t="shared" si="43"/>
        <v>96</v>
      </c>
      <c r="B107" s="18" t="s">
        <v>11</v>
      </c>
      <c r="C107" s="21">
        <f aca="true" t="shared" si="57" ref="C107:Q107">C108</f>
        <v>1215752</v>
      </c>
      <c r="D107" s="19">
        <f t="shared" si="57"/>
        <v>0</v>
      </c>
      <c r="E107" s="19">
        <f t="shared" si="57"/>
        <v>847502</v>
      </c>
      <c r="F107" s="19">
        <f t="shared" si="57"/>
        <v>168250</v>
      </c>
      <c r="G107" s="19">
        <f t="shared" si="57"/>
        <v>200000</v>
      </c>
      <c r="H107" s="19">
        <f t="shared" si="57"/>
        <v>0</v>
      </c>
      <c r="I107" s="19">
        <f t="shared" si="57"/>
        <v>0</v>
      </c>
      <c r="J107" s="19">
        <f t="shared" si="57"/>
        <v>0</v>
      </c>
      <c r="K107" s="46">
        <f t="shared" si="57"/>
        <v>0</v>
      </c>
      <c r="L107" s="46">
        <f t="shared" si="57"/>
        <v>0</v>
      </c>
      <c r="M107" s="46">
        <f t="shared" si="57"/>
        <v>0</v>
      </c>
      <c r="N107" s="19">
        <f t="shared" si="57"/>
        <v>0</v>
      </c>
      <c r="O107" s="19">
        <f t="shared" si="57"/>
        <v>0</v>
      </c>
      <c r="P107" s="19">
        <f t="shared" si="57"/>
        <v>0</v>
      </c>
      <c r="Q107" s="19">
        <f t="shared" si="57"/>
        <v>0</v>
      </c>
      <c r="R107" s="31"/>
    </row>
    <row r="108" spans="1:18" ht="21.75" customHeight="1">
      <c r="A108" s="78">
        <f t="shared" si="43"/>
        <v>97</v>
      </c>
      <c r="B108" s="27" t="s">
        <v>7</v>
      </c>
      <c r="C108" s="47">
        <f>D108+E108+F108+G108+H108+I108+J108+K108+L108</f>
        <v>1215752</v>
      </c>
      <c r="D108" s="47">
        <f>D110</f>
        <v>0</v>
      </c>
      <c r="E108" s="47">
        <f aca="true" t="shared" si="58" ref="E108:Q108">E110</f>
        <v>847502</v>
      </c>
      <c r="F108" s="47">
        <f t="shared" si="58"/>
        <v>168250</v>
      </c>
      <c r="G108" s="47">
        <f t="shared" si="58"/>
        <v>200000</v>
      </c>
      <c r="H108" s="47">
        <f t="shared" si="58"/>
        <v>0</v>
      </c>
      <c r="I108" s="47">
        <f t="shared" si="58"/>
        <v>0</v>
      </c>
      <c r="J108" s="47">
        <f t="shared" si="58"/>
        <v>0</v>
      </c>
      <c r="K108" s="48">
        <f t="shared" si="58"/>
        <v>0</v>
      </c>
      <c r="L108" s="106">
        <f t="shared" si="58"/>
        <v>0</v>
      </c>
      <c r="M108" s="111">
        <f t="shared" si="58"/>
        <v>0</v>
      </c>
      <c r="N108" s="47">
        <f t="shared" si="58"/>
        <v>0</v>
      </c>
      <c r="O108" s="47">
        <f t="shared" si="58"/>
        <v>0</v>
      </c>
      <c r="P108" s="47">
        <f t="shared" si="58"/>
        <v>0</v>
      </c>
      <c r="Q108" s="47">
        <f t="shared" si="58"/>
        <v>0</v>
      </c>
      <c r="R108" s="31"/>
    </row>
    <row r="109" spans="1:18" ht="22.5" customHeight="1">
      <c r="A109" s="78">
        <f t="shared" si="43"/>
        <v>98</v>
      </c>
      <c r="B109" s="18" t="s">
        <v>10</v>
      </c>
      <c r="C109" s="19">
        <f>D109+E109+F109+G109+H109+I109+J109+K109+L109</f>
        <v>1215752</v>
      </c>
      <c r="D109" s="19">
        <f aca="true" t="shared" si="59" ref="D109:Q109">D110</f>
        <v>0</v>
      </c>
      <c r="E109" s="19">
        <f t="shared" si="59"/>
        <v>847502</v>
      </c>
      <c r="F109" s="19">
        <f t="shared" si="59"/>
        <v>168250</v>
      </c>
      <c r="G109" s="19">
        <f t="shared" si="59"/>
        <v>200000</v>
      </c>
      <c r="H109" s="19">
        <f t="shared" si="59"/>
        <v>0</v>
      </c>
      <c r="I109" s="19">
        <f t="shared" si="59"/>
        <v>0</v>
      </c>
      <c r="J109" s="19">
        <f t="shared" si="59"/>
        <v>0</v>
      </c>
      <c r="K109" s="46">
        <f t="shared" si="59"/>
        <v>0</v>
      </c>
      <c r="L109" s="46">
        <f t="shared" si="59"/>
        <v>0</v>
      </c>
      <c r="M109" s="46">
        <f t="shared" si="59"/>
        <v>0</v>
      </c>
      <c r="N109" s="19">
        <f t="shared" si="59"/>
        <v>0</v>
      </c>
      <c r="O109" s="19">
        <f t="shared" si="59"/>
        <v>0</v>
      </c>
      <c r="P109" s="19">
        <f t="shared" si="59"/>
        <v>0</v>
      </c>
      <c r="Q109" s="19">
        <f t="shared" si="59"/>
        <v>0</v>
      </c>
      <c r="R109" s="31"/>
    </row>
    <row r="110" spans="1:18" ht="22.5" customHeight="1">
      <c r="A110" s="78">
        <f t="shared" si="43"/>
        <v>99</v>
      </c>
      <c r="B110" s="27" t="s">
        <v>7</v>
      </c>
      <c r="C110" s="47">
        <f>D110+E110+F110+G110+H110+I110+J110+K110+L110</f>
        <v>1215752</v>
      </c>
      <c r="D110" s="47">
        <f>D112+D114+D116+D118</f>
        <v>0</v>
      </c>
      <c r="E110" s="47">
        <f aca="true" t="shared" si="60" ref="E110:Q110">E112+E114+E116+E118</f>
        <v>847502</v>
      </c>
      <c r="F110" s="47">
        <f t="shared" si="60"/>
        <v>168250</v>
      </c>
      <c r="G110" s="47">
        <f t="shared" si="60"/>
        <v>200000</v>
      </c>
      <c r="H110" s="47">
        <f t="shared" si="60"/>
        <v>0</v>
      </c>
      <c r="I110" s="47">
        <f t="shared" si="60"/>
        <v>0</v>
      </c>
      <c r="J110" s="47">
        <f t="shared" si="60"/>
        <v>0</v>
      </c>
      <c r="K110" s="48">
        <f t="shared" si="60"/>
        <v>0</v>
      </c>
      <c r="L110" s="106">
        <f t="shared" si="60"/>
        <v>0</v>
      </c>
      <c r="M110" s="111">
        <f t="shared" si="60"/>
        <v>0</v>
      </c>
      <c r="N110" s="47">
        <f t="shared" si="60"/>
        <v>0</v>
      </c>
      <c r="O110" s="47">
        <f t="shared" si="60"/>
        <v>0</v>
      </c>
      <c r="P110" s="47">
        <f t="shared" si="60"/>
        <v>0</v>
      </c>
      <c r="Q110" s="47">
        <f t="shared" si="60"/>
        <v>0</v>
      </c>
      <c r="R110" s="31"/>
    </row>
    <row r="111" spans="1:18" ht="146.25" customHeight="1">
      <c r="A111" s="78">
        <f t="shared" si="43"/>
        <v>100</v>
      </c>
      <c r="B111" s="18" t="s">
        <v>73</v>
      </c>
      <c r="C111" s="50">
        <f>C112</f>
        <v>883852</v>
      </c>
      <c r="D111" s="47">
        <f>D112</f>
        <v>0</v>
      </c>
      <c r="E111" s="47">
        <f>E112</f>
        <v>715602</v>
      </c>
      <c r="F111" s="47">
        <f>F112</f>
        <v>168250</v>
      </c>
      <c r="G111" s="49">
        <v>0</v>
      </c>
      <c r="H111" s="47">
        <v>0</v>
      </c>
      <c r="I111" s="49">
        <v>0</v>
      </c>
      <c r="J111" s="47">
        <v>0</v>
      </c>
      <c r="K111" s="48">
        <v>0</v>
      </c>
      <c r="L111" s="106">
        <v>0</v>
      </c>
      <c r="M111" s="80">
        <v>0</v>
      </c>
      <c r="N111" s="57">
        <v>0</v>
      </c>
      <c r="O111" s="57">
        <f>O112</f>
        <v>0</v>
      </c>
      <c r="P111" s="57">
        <f>P112</f>
        <v>0</v>
      </c>
      <c r="Q111" s="57">
        <f>Q112</f>
        <v>0</v>
      </c>
      <c r="R111" s="52" t="s">
        <v>40</v>
      </c>
    </row>
    <row r="112" spans="1:18" ht="21" customHeight="1">
      <c r="A112" s="78">
        <f t="shared" si="43"/>
        <v>101</v>
      </c>
      <c r="B112" s="27" t="s">
        <v>7</v>
      </c>
      <c r="C112" s="47">
        <f>D112+E112+F112+G112+H112+I112+J112+K112+L112</f>
        <v>883852</v>
      </c>
      <c r="D112" s="47">
        <v>0</v>
      </c>
      <c r="E112" s="47">
        <v>715602</v>
      </c>
      <c r="F112" s="47">
        <v>168250</v>
      </c>
      <c r="G112" s="49">
        <v>0</v>
      </c>
      <c r="H112" s="47">
        <v>0</v>
      </c>
      <c r="I112" s="49">
        <v>0</v>
      </c>
      <c r="J112" s="47">
        <v>0</v>
      </c>
      <c r="K112" s="48">
        <v>0</v>
      </c>
      <c r="L112" s="106">
        <v>0</v>
      </c>
      <c r="M112" s="80">
        <v>0</v>
      </c>
      <c r="N112" s="57">
        <v>0</v>
      </c>
      <c r="O112" s="57">
        <v>0</v>
      </c>
      <c r="P112" s="57">
        <v>0</v>
      </c>
      <c r="Q112" s="57">
        <v>0</v>
      </c>
      <c r="R112" s="31"/>
    </row>
    <row r="113" spans="1:18" ht="54" customHeight="1">
      <c r="A113" s="78">
        <f t="shared" si="43"/>
        <v>102</v>
      </c>
      <c r="B113" s="18" t="s">
        <v>74</v>
      </c>
      <c r="C113" s="47">
        <f aca="true" t="shared" si="61" ref="C113:J113">C114</f>
        <v>36900</v>
      </c>
      <c r="D113" s="47">
        <f t="shared" si="61"/>
        <v>0</v>
      </c>
      <c r="E113" s="47">
        <f t="shared" si="61"/>
        <v>36900</v>
      </c>
      <c r="F113" s="47">
        <f t="shared" si="61"/>
        <v>0</v>
      </c>
      <c r="G113" s="49">
        <f t="shared" si="61"/>
        <v>0</v>
      </c>
      <c r="H113" s="47">
        <f t="shared" si="61"/>
        <v>0</v>
      </c>
      <c r="I113" s="49">
        <f t="shared" si="61"/>
        <v>0</v>
      </c>
      <c r="J113" s="47">
        <f t="shared" si="61"/>
        <v>0</v>
      </c>
      <c r="K113" s="48">
        <v>0</v>
      </c>
      <c r="L113" s="106">
        <v>0</v>
      </c>
      <c r="M113" s="80">
        <v>0</v>
      </c>
      <c r="N113" s="57">
        <v>0</v>
      </c>
      <c r="O113" s="57">
        <f>O114</f>
        <v>0</v>
      </c>
      <c r="P113" s="57">
        <f>P114</f>
        <v>0</v>
      </c>
      <c r="Q113" s="57">
        <f>Q114</f>
        <v>0</v>
      </c>
      <c r="R113" s="52" t="s">
        <v>40</v>
      </c>
    </row>
    <row r="114" spans="1:18" ht="21" customHeight="1">
      <c r="A114" s="78">
        <f t="shared" si="43"/>
        <v>103</v>
      </c>
      <c r="B114" s="27" t="s">
        <v>7</v>
      </c>
      <c r="C114" s="47">
        <f>D114+E114+F114+G114+H114+I114+J114+K114+L114</f>
        <v>36900</v>
      </c>
      <c r="D114" s="47">
        <v>0</v>
      </c>
      <c r="E114" s="47">
        <v>36900</v>
      </c>
      <c r="F114" s="47">
        <v>0</v>
      </c>
      <c r="G114" s="49">
        <v>0</v>
      </c>
      <c r="H114" s="47">
        <v>0</v>
      </c>
      <c r="I114" s="49">
        <v>0</v>
      </c>
      <c r="J114" s="47">
        <v>0</v>
      </c>
      <c r="K114" s="48">
        <v>0</v>
      </c>
      <c r="L114" s="106">
        <v>0</v>
      </c>
      <c r="M114" s="80">
        <v>0</v>
      </c>
      <c r="N114" s="57">
        <v>0</v>
      </c>
      <c r="O114" s="57">
        <v>0</v>
      </c>
      <c r="P114" s="57">
        <v>0</v>
      </c>
      <c r="Q114" s="57">
        <v>0</v>
      </c>
      <c r="R114" s="31"/>
    </row>
    <row r="115" spans="1:18" ht="83.25" customHeight="1">
      <c r="A115" s="78">
        <f t="shared" si="43"/>
        <v>104</v>
      </c>
      <c r="B115" s="18" t="s">
        <v>75</v>
      </c>
      <c r="C115" s="47">
        <f aca="true" t="shared" si="62" ref="C115:J115">C116</f>
        <v>95000</v>
      </c>
      <c r="D115" s="47">
        <f t="shared" si="62"/>
        <v>0</v>
      </c>
      <c r="E115" s="47">
        <f t="shared" si="62"/>
        <v>95000</v>
      </c>
      <c r="F115" s="47">
        <f t="shared" si="62"/>
        <v>0</v>
      </c>
      <c r="G115" s="49">
        <f t="shared" si="62"/>
        <v>0</v>
      </c>
      <c r="H115" s="47">
        <f t="shared" si="62"/>
        <v>0</v>
      </c>
      <c r="I115" s="49">
        <f t="shared" si="62"/>
        <v>0</v>
      </c>
      <c r="J115" s="47">
        <f t="shared" si="62"/>
        <v>0</v>
      </c>
      <c r="K115" s="48">
        <v>0</v>
      </c>
      <c r="L115" s="106">
        <v>0</v>
      </c>
      <c r="M115" s="80">
        <v>0</v>
      </c>
      <c r="N115" s="57">
        <v>0</v>
      </c>
      <c r="O115" s="57">
        <f>O116</f>
        <v>0</v>
      </c>
      <c r="P115" s="57">
        <f>P116</f>
        <v>0</v>
      </c>
      <c r="Q115" s="57">
        <f>Q116</f>
        <v>0</v>
      </c>
      <c r="R115" s="52" t="s">
        <v>41</v>
      </c>
    </row>
    <row r="116" spans="1:18" ht="19.5" customHeight="1">
      <c r="A116" s="78">
        <f t="shared" si="43"/>
        <v>105</v>
      </c>
      <c r="B116" s="27" t="s">
        <v>7</v>
      </c>
      <c r="C116" s="47">
        <f>D116+E116+F116+G116+H116+I116+J116+K116+L116</f>
        <v>95000</v>
      </c>
      <c r="D116" s="47">
        <v>0</v>
      </c>
      <c r="E116" s="47">
        <v>95000</v>
      </c>
      <c r="F116" s="47">
        <v>0</v>
      </c>
      <c r="G116" s="49">
        <v>0</v>
      </c>
      <c r="H116" s="47">
        <v>0</v>
      </c>
      <c r="I116" s="49">
        <v>0</v>
      </c>
      <c r="J116" s="47">
        <v>0</v>
      </c>
      <c r="K116" s="48">
        <v>0</v>
      </c>
      <c r="L116" s="106">
        <v>0</v>
      </c>
      <c r="M116" s="80">
        <v>0</v>
      </c>
      <c r="N116" s="57">
        <v>0</v>
      </c>
      <c r="O116" s="57">
        <v>0</v>
      </c>
      <c r="P116" s="57">
        <v>0</v>
      </c>
      <c r="Q116" s="57">
        <v>0</v>
      </c>
      <c r="R116" s="31"/>
    </row>
    <row r="117" spans="1:18" ht="126.75" customHeight="1">
      <c r="A117" s="78">
        <f t="shared" si="43"/>
        <v>106</v>
      </c>
      <c r="B117" s="18" t="s">
        <v>76</v>
      </c>
      <c r="C117" s="47">
        <f>C118</f>
        <v>200000</v>
      </c>
      <c r="D117" s="47">
        <v>0</v>
      </c>
      <c r="E117" s="47">
        <v>0</v>
      </c>
      <c r="F117" s="47">
        <v>0</v>
      </c>
      <c r="G117" s="89">
        <v>200000</v>
      </c>
      <c r="H117" s="47">
        <v>0</v>
      </c>
      <c r="I117" s="49">
        <v>0</v>
      </c>
      <c r="J117" s="47">
        <v>0</v>
      </c>
      <c r="K117" s="48">
        <v>0</v>
      </c>
      <c r="L117" s="106">
        <v>0</v>
      </c>
      <c r="M117" s="80">
        <v>0</v>
      </c>
      <c r="N117" s="57">
        <v>0</v>
      </c>
      <c r="O117" s="57">
        <f>O118</f>
        <v>0</v>
      </c>
      <c r="P117" s="57">
        <f>P118</f>
        <v>0</v>
      </c>
      <c r="Q117" s="57">
        <f>Q118</f>
        <v>0</v>
      </c>
      <c r="R117" s="88">
        <v>85</v>
      </c>
    </row>
    <row r="118" spans="1:18" ht="22.5" customHeight="1">
      <c r="A118" s="78">
        <f t="shared" si="43"/>
        <v>107</v>
      </c>
      <c r="B118" s="27" t="s">
        <v>7</v>
      </c>
      <c r="C118" s="47">
        <f>D118+E118+F118+G118+H118+I118+J118+K118+L118</f>
        <v>200000</v>
      </c>
      <c r="D118" s="47">
        <v>0</v>
      </c>
      <c r="E118" s="47">
        <v>0</v>
      </c>
      <c r="F118" s="47">
        <v>0</v>
      </c>
      <c r="G118" s="89">
        <v>200000</v>
      </c>
      <c r="H118" s="47">
        <v>0</v>
      </c>
      <c r="I118" s="49">
        <v>0</v>
      </c>
      <c r="J118" s="47">
        <v>0</v>
      </c>
      <c r="K118" s="48">
        <v>0</v>
      </c>
      <c r="L118" s="106">
        <v>0</v>
      </c>
      <c r="M118" s="80">
        <v>0</v>
      </c>
      <c r="N118" s="57">
        <v>0</v>
      </c>
      <c r="O118" s="57">
        <v>0</v>
      </c>
      <c r="P118" s="57">
        <v>0</v>
      </c>
      <c r="Q118" s="57">
        <v>0</v>
      </c>
      <c r="R118" s="31"/>
    </row>
    <row r="119" spans="1:19" s="60" customFormat="1" ht="18.75" customHeight="1">
      <c r="A119" s="78">
        <f t="shared" si="43"/>
        <v>108</v>
      </c>
      <c r="B119" s="122" t="s">
        <v>104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4"/>
      <c r="N119" s="124"/>
      <c r="O119" s="124"/>
      <c r="P119" s="124"/>
      <c r="Q119" s="124"/>
      <c r="R119" s="125"/>
      <c r="S119" s="4"/>
    </row>
    <row r="120" spans="1:18" ht="31.5" customHeight="1">
      <c r="A120" s="78">
        <f t="shared" si="43"/>
        <v>109</v>
      </c>
      <c r="B120" s="18" t="s">
        <v>11</v>
      </c>
      <c r="C120" s="19">
        <f>C121+C122</f>
        <v>242566670.02</v>
      </c>
      <c r="D120" s="19">
        <f aca="true" t="shared" si="63" ref="D120:I120">D121+D122</f>
        <v>10916798.8</v>
      </c>
      <c r="E120" s="19">
        <f t="shared" si="63"/>
        <v>1360983</v>
      </c>
      <c r="F120" s="19">
        <f t="shared" si="63"/>
        <v>0</v>
      </c>
      <c r="G120" s="45">
        <f t="shared" si="63"/>
        <v>29368538.73</v>
      </c>
      <c r="H120" s="19">
        <f t="shared" si="63"/>
        <v>20515603.42</v>
      </c>
      <c r="I120" s="45">
        <f t="shared" si="63"/>
        <v>61786152.68</v>
      </c>
      <c r="J120" s="19">
        <f aca="true" t="shared" si="64" ref="J120:Q120">J121+J122</f>
        <v>79978003.47</v>
      </c>
      <c r="K120" s="46">
        <f t="shared" si="64"/>
        <v>17875846.77</v>
      </c>
      <c r="L120" s="110">
        <f t="shared" si="64"/>
        <v>8734743.4</v>
      </c>
      <c r="M120" s="110">
        <f t="shared" si="64"/>
        <v>5891507.75</v>
      </c>
      <c r="N120" s="45">
        <f t="shared" si="64"/>
        <v>6138492</v>
      </c>
      <c r="O120" s="45">
        <f t="shared" si="64"/>
        <v>143263379</v>
      </c>
      <c r="P120" s="45">
        <f t="shared" si="64"/>
        <v>0</v>
      </c>
      <c r="Q120" s="45">
        <f t="shared" si="64"/>
        <v>0</v>
      </c>
      <c r="R120" s="31"/>
    </row>
    <row r="121" spans="1:18" ht="31.5" customHeight="1">
      <c r="A121" s="78">
        <f t="shared" si="43"/>
        <v>110</v>
      </c>
      <c r="B121" s="27" t="s">
        <v>6</v>
      </c>
      <c r="C121" s="47">
        <f>D121+E121+F121+G121+H121+I121+J121+K121+L121+M121+N121</f>
        <v>179918150.43</v>
      </c>
      <c r="D121" s="47">
        <f aca="true" t="shared" si="65" ref="D121:I121">D125+D128</f>
        <v>7889100</v>
      </c>
      <c r="E121" s="47">
        <f t="shared" si="65"/>
        <v>491123</v>
      </c>
      <c r="F121" s="47">
        <f t="shared" si="65"/>
        <v>0</v>
      </c>
      <c r="G121" s="49">
        <f t="shared" si="65"/>
        <v>20700000</v>
      </c>
      <c r="H121" s="47">
        <f t="shared" si="65"/>
        <v>19134752.42</v>
      </c>
      <c r="I121" s="49">
        <f t="shared" si="65"/>
        <v>54381582.68</v>
      </c>
      <c r="J121" s="47">
        <f aca="true" t="shared" si="66" ref="J121:Q121">J125+J128</f>
        <v>52834535.28</v>
      </c>
      <c r="K121" s="48">
        <f t="shared" si="66"/>
        <v>16106822.65</v>
      </c>
      <c r="L121" s="107">
        <f t="shared" si="66"/>
        <v>8380234.4</v>
      </c>
      <c r="M121" s="112">
        <f t="shared" si="66"/>
        <v>0</v>
      </c>
      <c r="N121" s="49">
        <f t="shared" si="66"/>
        <v>0</v>
      </c>
      <c r="O121" s="49">
        <f t="shared" si="66"/>
        <v>134186900</v>
      </c>
      <c r="P121" s="49">
        <f t="shared" si="66"/>
        <v>0</v>
      </c>
      <c r="Q121" s="49">
        <f t="shared" si="66"/>
        <v>0</v>
      </c>
      <c r="R121" s="31"/>
    </row>
    <row r="122" spans="1:18" ht="20.25" customHeight="1">
      <c r="A122" s="78">
        <f t="shared" si="43"/>
        <v>111</v>
      </c>
      <c r="B122" s="27" t="s">
        <v>7</v>
      </c>
      <c r="C122" s="47">
        <f>D122+E122+F122+G122+H122+I122+J122+K122+L122+M122+N122</f>
        <v>62648519.589999996</v>
      </c>
      <c r="D122" s="47">
        <f aca="true" t="shared" si="67" ref="D122:L122">D124+D127</f>
        <v>3027698.8</v>
      </c>
      <c r="E122" s="47">
        <f t="shared" si="67"/>
        <v>869860</v>
      </c>
      <c r="F122" s="47">
        <f t="shared" si="67"/>
        <v>0</v>
      </c>
      <c r="G122" s="49">
        <f t="shared" si="67"/>
        <v>8668538.73</v>
      </c>
      <c r="H122" s="47">
        <f t="shared" si="67"/>
        <v>1380851</v>
      </c>
      <c r="I122" s="49">
        <f t="shared" si="67"/>
        <v>7404570</v>
      </c>
      <c r="J122" s="47">
        <f t="shared" si="67"/>
        <v>27143468.189999998</v>
      </c>
      <c r="K122" s="48">
        <f t="shared" si="67"/>
        <v>1769024.12</v>
      </c>
      <c r="L122" s="107">
        <f t="shared" si="67"/>
        <v>354509</v>
      </c>
      <c r="M122" s="112">
        <f>M124+M127</f>
        <v>5891507.75</v>
      </c>
      <c r="N122" s="49">
        <f>N124+N127</f>
        <v>6138492</v>
      </c>
      <c r="O122" s="49">
        <f>O124+O127</f>
        <v>9076479</v>
      </c>
      <c r="P122" s="49">
        <f>P124+P127</f>
        <v>0</v>
      </c>
      <c r="Q122" s="49">
        <f>Q124+Q127</f>
        <v>0</v>
      </c>
      <c r="R122" s="31"/>
    </row>
    <row r="123" spans="1:18" ht="24" customHeight="1">
      <c r="A123" s="78">
        <f t="shared" si="43"/>
        <v>112</v>
      </c>
      <c r="B123" s="18" t="s">
        <v>9</v>
      </c>
      <c r="C123" s="19">
        <f>C124+C125</f>
        <v>200538395.22</v>
      </c>
      <c r="D123" s="19">
        <f aca="true" t="shared" si="68" ref="D123:I123">D124+D125</f>
        <v>0</v>
      </c>
      <c r="E123" s="19">
        <f t="shared" si="68"/>
        <v>0</v>
      </c>
      <c r="F123" s="19">
        <f t="shared" si="68"/>
        <v>0</v>
      </c>
      <c r="G123" s="45">
        <f t="shared" si="68"/>
        <v>23864470.73</v>
      </c>
      <c r="H123" s="19">
        <f t="shared" si="68"/>
        <v>20106838.42</v>
      </c>
      <c r="I123" s="45">
        <f t="shared" si="68"/>
        <v>60208986.68</v>
      </c>
      <c r="J123" s="19">
        <f aca="true" t="shared" si="69" ref="J123:Q123">J124+J125</f>
        <v>62694664.47</v>
      </c>
      <c r="K123" s="46">
        <f t="shared" si="69"/>
        <v>17200640.77</v>
      </c>
      <c r="L123" s="110">
        <f t="shared" si="69"/>
        <v>8380234.4</v>
      </c>
      <c r="M123" s="110">
        <f t="shared" si="69"/>
        <v>3931507.75</v>
      </c>
      <c r="N123" s="110">
        <f t="shared" si="69"/>
        <v>4151052</v>
      </c>
      <c r="O123" s="110">
        <f t="shared" si="69"/>
        <v>141249440</v>
      </c>
      <c r="P123" s="110">
        <f t="shared" si="69"/>
        <v>0</v>
      </c>
      <c r="Q123" s="110">
        <f t="shared" si="69"/>
        <v>0</v>
      </c>
      <c r="R123" s="31"/>
    </row>
    <row r="124" spans="1:18" ht="24" customHeight="1">
      <c r="A124" s="78">
        <f t="shared" si="43"/>
        <v>113</v>
      </c>
      <c r="B124" s="27" t="s">
        <v>7</v>
      </c>
      <c r="C124" s="47">
        <f>D124+E124+F124+G124+H124+I124+J124+K124+L124+M124+N124</f>
        <v>29000467.790000003</v>
      </c>
      <c r="D124" s="47">
        <f>D139+D142+D155</f>
        <v>0</v>
      </c>
      <c r="E124" s="47">
        <f aca="true" t="shared" si="70" ref="E124:Q124">E139+E142+E155</f>
        <v>0</v>
      </c>
      <c r="F124" s="47">
        <f t="shared" si="70"/>
        <v>0</v>
      </c>
      <c r="G124" s="47">
        <f t="shared" si="70"/>
        <v>3164470.73</v>
      </c>
      <c r="H124" s="47">
        <f t="shared" si="70"/>
        <v>972086</v>
      </c>
      <c r="I124" s="47">
        <f t="shared" si="70"/>
        <v>5827404</v>
      </c>
      <c r="J124" s="47">
        <f t="shared" si="70"/>
        <v>9860129.19</v>
      </c>
      <c r="K124" s="48">
        <f t="shared" si="70"/>
        <v>1093818.12</v>
      </c>
      <c r="L124" s="106">
        <f t="shared" si="70"/>
        <v>0</v>
      </c>
      <c r="M124" s="111">
        <f t="shared" si="70"/>
        <v>3931507.75</v>
      </c>
      <c r="N124" s="116">
        <f t="shared" si="70"/>
        <v>4151052</v>
      </c>
      <c r="O124" s="116">
        <f t="shared" si="70"/>
        <v>7062540</v>
      </c>
      <c r="P124" s="116">
        <f t="shared" si="70"/>
        <v>0</v>
      </c>
      <c r="Q124" s="116">
        <f t="shared" si="70"/>
        <v>0</v>
      </c>
      <c r="R124" s="31"/>
    </row>
    <row r="125" spans="1:18" ht="24" customHeight="1">
      <c r="A125" s="78">
        <f t="shared" si="43"/>
        <v>114</v>
      </c>
      <c r="B125" s="27" t="s">
        <v>6</v>
      </c>
      <c r="C125" s="47">
        <f>D125+E125+F125+G125+H125+I125+J125+K125+L125+M125+N125</f>
        <v>171537927.43</v>
      </c>
      <c r="D125" s="47">
        <f>D140+D143+D156</f>
        <v>0</v>
      </c>
      <c r="E125" s="47">
        <f aca="true" t="shared" si="71" ref="E125:Q125">E140+E143+E156</f>
        <v>0</v>
      </c>
      <c r="F125" s="47">
        <f t="shared" si="71"/>
        <v>0</v>
      </c>
      <c r="G125" s="47">
        <f t="shared" si="71"/>
        <v>20700000</v>
      </c>
      <c r="H125" s="47">
        <f t="shared" si="71"/>
        <v>19134752.42</v>
      </c>
      <c r="I125" s="47">
        <f t="shared" si="71"/>
        <v>54381582.68</v>
      </c>
      <c r="J125" s="47">
        <f t="shared" si="71"/>
        <v>52834535.28</v>
      </c>
      <c r="K125" s="48">
        <f t="shared" si="71"/>
        <v>16106822.65</v>
      </c>
      <c r="L125" s="106">
        <f t="shared" si="71"/>
        <v>8380234.4</v>
      </c>
      <c r="M125" s="111">
        <f t="shared" si="71"/>
        <v>0</v>
      </c>
      <c r="N125" s="116">
        <f t="shared" si="71"/>
        <v>0</v>
      </c>
      <c r="O125" s="116">
        <f t="shared" si="71"/>
        <v>134186900</v>
      </c>
      <c r="P125" s="116">
        <f t="shared" si="71"/>
        <v>0</v>
      </c>
      <c r="Q125" s="116">
        <f t="shared" si="71"/>
        <v>0</v>
      </c>
      <c r="R125" s="31"/>
    </row>
    <row r="126" spans="1:18" ht="24" customHeight="1">
      <c r="A126" s="78">
        <f t="shared" si="43"/>
        <v>115</v>
      </c>
      <c r="B126" s="18" t="s">
        <v>10</v>
      </c>
      <c r="C126" s="19">
        <f>C127+C128</f>
        <v>42028274.8</v>
      </c>
      <c r="D126" s="19">
        <f aca="true" t="shared" si="72" ref="D126:I126">D127+D128</f>
        <v>10916798.8</v>
      </c>
      <c r="E126" s="19">
        <f t="shared" si="72"/>
        <v>1360983</v>
      </c>
      <c r="F126" s="19">
        <f t="shared" si="72"/>
        <v>0</v>
      </c>
      <c r="G126" s="45">
        <f t="shared" si="72"/>
        <v>5504068</v>
      </c>
      <c r="H126" s="19">
        <f t="shared" si="72"/>
        <v>408765</v>
      </c>
      <c r="I126" s="45">
        <f t="shared" si="72"/>
        <v>1577166</v>
      </c>
      <c r="J126" s="19">
        <f aca="true" t="shared" si="73" ref="J126:Q126">J127+J128</f>
        <v>17283339</v>
      </c>
      <c r="K126" s="46">
        <f t="shared" si="73"/>
        <v>675206</v>
      </c>
      <c r="L126" s="110">
        <f t="shared" si="73"/>
        <v>354509</v>
      </c>
      <c r="M126" s="110">
        <f t="shared" si="73"/>
        <v>1960000</v>
      </c>
      <c r="N126" s="110">
        <f t="shared" si="73"/>
        <v>1987440</v>
      </c>
      <c r="O126" s="110">
        <f t="shared" si="73"/>
        <v>2013939</v>
      </c>
      <c r="P126" s="110">
        <f t="shared" si="73"/>
        <v>0</v>
      </c>
      <c r="Q126" s="110">
        <f t="shared" si="73"/>
        <v>0</v>
      </c>
      <c r="R126" s="31"/>
    </row>
    <row r="127" spans="1:18" ht="24" customHeight="1">
      <c r="A127" s="78">
        <f t="shared" si="43"/>
        <v>116</v>
      </c>
      <c r="B127" s="27" t="s">
        <v>7</v>
      </c>
      <c r="C127" s="47">
        <f>D127+E127+F127+G127+H127+I127+J127+K127+L127+M127+N127</f>
        <v>33648051.8</v>
      </c>
      <c r="D127" s="47">
        <f>D130+D132+D134+D145+D147+D149</f>
        <v>3027698.8</v>
      </c>
      <c r="E127" s="47">
        <f>E130+E132+E134+E137+E145+E147+E149</f>
        <v>869860</v>
      </c>
      <c r="F127" s="47">
        <f>F130+F132+F134+F145+F147+F149</f>
        <v>0</v>
      </c>
      <c r="G127" s="49">
        <f>G130+G132+G134+G137+G145+G147+G149+G153</f>
        <v>5504068</v>
      </c>
      <c r="H127" s="47">
        <f>H130+H132+H134+H137+H147+H149+H153</f>
        <v>408765</v>
      </c>
      <c r="I127" s="49">
        <f>I130+I132+I134+I137+I147+I149+I153</f>
        <v>1577166</v>
      </c>
      <c r="J127" s="47">
        <f>J130+J132+J134+J137+J147+J149+J153+J151</f>
        <v>17283339</v>
      </c>
      <c r="K127" s="48">
        <f>K130+K132+K134+K137+K147+K149+K153+K158</f>
        <v>675206</v>
      </c>
      <c r="L127" s="106">
        <f>L130+L132+L134+L137+L147+L149+L153+L158</f>
        <v>354509</v>
      </c>
      <c r="M127" s="111">
        <f>M130+M132+M134+M137+M147+M149+M153+M158+M161</f>
        <v>1960000</v>
      </c>
      <c r="N127" s="116">
        <f>N130+N132+N134+N137+N147+N149+N153+N158+N161</f>
        <v>1987440</v>
      </c>
      <c r="O127" s="116">
        <f>O130+O132+O134+O137+O147+O149+O153+O158+O161</f>
        <v>2013939</v>
      </c>
      <c r="P127" s="116">
        <f>P130+P132+P134+P137+P147+P149+P153+P158+P161</f>
        <v>0</v>
      </c>
      <c r="Q127" s="116">
        <f>Q130+Q132+Q134+Q137+Q147+Q149+Q153+Q158+Q161</f>
        <v>0</v>
      </c>
      <c r="R127" s="31"/>
    </row>
    <row r="128" spans="1:18" ht="24" customHeight="1">
      <c r="A128" s="78">
        <f t="shared" si="43"/>
        <v>117</v>
      </c>
      <c r="B128" s="27" t="s">
        <v>6</v>
      </c>
      <c r="C128" s="47">
        <f>D128+E128+F128+G128+H128+I128+J128+K128+L128+M128+N128</f>
        <v>8380223</v>
      </c>
      <c r="D128" s="47">
        <f aca="true" t="shared" si="74" ref="D128:L128">D135</f>
        <v>7889100</v>
      </c>
      <c r="E128" s="47">
        <f t="shared" si="74"/>
        <v>491123</v>
      </c>
      <c r="F128" s="47">
        <f t="shared" si="74"/>
        <v>0</v>
      </c>
      <c r="G128" s="49">
        <f t="shared" si="74"/>
        <v>0</v>
      </c>
      <c r="H128" s="47">
        <f t="shared" si="74"/>
        <v>0</v>
      </c>
      <c r="I128" s="49">
        <f t="shared" si="74"/>
        <v>0</v>
      </c>
      <c r="J128" s="47">
        <f t="shared" si="74"/>
        <v>0</v>
      </c>
      <c r="K128" s="48">
        <f t="shared" si="74"/>
        <v>0</v>
      </c>
      <c r="L128" s="106">
        <f t="shared" si="74"/>
        <v>0</v>
      </c>
      <c r="M128" s="111">
        <f>M135</f>
        <v>0</v>
      </c>
      <c r="N128" s="116">
        <f>N135</f>
        <v>0</v>
      </c>
      <c r="O128" s="116">
        <f>O135</f>
        <v>0</v>
      </c>
      <c r="P128" s="116">
        <f>P135</f>
        <v>0</v>
      </c>
      <c r="Q128" s="116">
        <f>Q135</f>
        <v>0</v>
      </c>
      <c r="R128" s="31"/>
    </row>
    <row r="129" spans="1:18" ht="101.25" customHeight="1">
      <c r="A129" s="78">
        <f t="shared" si="43"/>
        <v>118</v>
      </c>
      <c r="B129" s="18" t="s">
        <v>77</v>
      </c>
      <c r="C129" s="47">
        <f>C130</f>
        <v>78000</v>
      </c>
      <c r="D129" s="47">
        <f aca="true" t="shared" si="75" ref="D129:L129">D130</f>
        <v>78000</v>
      </c>
      <c r="E129" s="47">
        <f t="shared" si="75"/>
        <v>0</v>
      </c>
      <c r="F129" s="47">
        <f t="shared" si="75"/>
        <v>0</v>
      </c>
      <c r="G129" s="49">
        <f t="shared" si="75"/>
        <v>0</v>
      </c>
      <c r="H129" s="47">
        <f t="shared" si="75"/>
        <v>0</v>
      </c>
      <c r="I129" s="49">
        <v>0</v>
      </c>
      <c r="J129" s="47">
        <f t="shared" si="75"/>
        <v>0</v>
      </c>
      <c r="K129" s="48">
        <f t="shared" si="75"/>
        <v>0</v>
      </c>
      <c r="L129" s="106">
        <f t="shared" si="75"/>
        <v>0</v>
      </c>
      <c r="M129" s="80">
        <v>0</v>
      </c>
      <c r="N129" s="57">
        <v>0</v>
      </c>
      <c r="O129" s="57">
        <f>O130</f>
        <v>0</v>
      </c>
      <c r="P129" s="57">
        <f>P130</f>
        <v>0</v>
      </c>
      <c r="Q129" s="57">
        <f>Q130</f>
        <v>0</v>
      </c>
      <c r="R129" s="52" t="s">
        <v>31</v>
      </c>
    </row>
    <row r="130" spans="1:18" ht="20.25" customHeight="1">
      <c r="A130" s="78">
        <f t="shared" si="43"/>
        <v>119</v>
      </c>
      <c r="B130" s="27" t="s">
        <v>12</v>
      </c>
      <c r="C130" s="47">
        <f>D130+E130+F130+G130+H130+I130+J130+K130+L130+M130+N130</f>
        <v>78000</v>
      </c>
      <c r="D130" s="47">
        <v>78000</v>
      </c>
      <c r="E130" s="47">
        <v>0</v>
      </c>
      <c r="F130" s="47">
        <v>0</v>
      </c>
      <c r="G130" s="49">
        <v>0</v>
      </c>
      <c r="H130" s="47">
        <v>0</v>
      </c>
      <c r="I130" s="57">
        <v>0</v>
      </c>
      <c r="J130" s="47">
        <v>0</v>
      </c>
      <c r="K130" s="48">
        <v>0</v>
      </c>
      <c r="L130" s="106">
        <v>0</v>
      </c>
      <c r="M130" s="80">
        <v>0</v>
      </c>
      <c r="N130" s="57">
        <v>0</v>
      </c>
      <c r="O130" s="57">
        <v>0</v>
      </c>
      <c r="P130" s="57">
        <v>0</v>
      </c>
      <c r="Q130" s="57">
        <v>0</v>
      </c>
      <c r="R130" s="31"/>
    </row>
    <row r="131" spans="1:18" ht="100.5" customHeight="1">
      <c r="A131" s="78">
        <f t="shared" si="43"/>
        <v>120</v>
      </c>
      <c r="B131" s="18" t="s">
        <v>78</v>
      </c>
      <c r="C131" s="47">
        <f>C132</f>
        <v>1893942</v>
      </c>
      <c r="D131" s="47">
        <f>D132</f>
        <v>1747815</v>
      </c>
      <c r="E131" s="47">
        <f>E132</f>
        <v>146127</v>
      </c>
      <c r="F131" s="47">
        <f>F132</f>
        <v>0</v>
      </c>
      <c r="G131" s="49">
        <v>0</v>
      </c>
      <c r="H131" s="47">
        <v>0</v>
      </c>
      <c r="I131" s="49">
        <v>0</v>
      </c>
      <c r="J131" s="47">
        <f aca="true" t="shared" si="76" ref="J131:L134">J132</f>
        <v>0</v>
      </c>
      <c r="K131" s="48">
        <f t="shared" si="76"/>
        <v>0</v>
      </c>
      <c r="L131" s="106">
        <f t="shared" si="76"/>
        <v>0</v>
      </c>
      <c r="M131" s="80">
        <f>M132</f>
        <v>0</v>
      </c>
      <c r="N131" s="80">
        <f>N132</f>
        <v>0</v>
      </c>
      <c r="O131" s="80">
        <f>O132</f>
        <v>0</v>
      </c>
      <c r="P131" s="57" t="s">
        <v>109</v>
      </c>
      <c r="Q131" s="57">
        <f>Q132</f>
        <v>0</v>
      </c>
      <c r="R131" s="52" t="s">
        <v>32</v>
      </c>
    </row>
    <row r="132" spans="1:18" ht="23.25" customHeight="1">
      <c r="A132" s="78">
        <f t="shared" si="43"/>
        <v>121</v>
      </c>
      <c r="B132" s="27" t="s">
        <v>7</v>
      </c>
      <c r="C132" s="47">
        <f>D132+E132+F132+G132+H132+I132+J132+K132+L132+M132+N132</f>
        <v>1893942</v>
      </c>
      <c r="D132" s="47">
        <v>1747815</v>
      </c>
      <c r="E132" s="47">
        <v>146127</v>
      </c>
      <c r="F132" s="47">
        <v>0</v>
      </c>
      <c r="G132" s="49">
        <v>0</v>
      </c>
      <c r="H132" s="47">
        <v>0</v>
      </c>
      <c r="I132" s="49">
        <v>0</v>
      </c>
      <c r="J132" s="47">
        <f t="shared" si="76"/>
        <v>0</v>
      </c>
      <c r="K132" s="48">
        <f t="shared" si="76"/>
        <v>0</v>
      </c>
      <c r="L132" s="106">
        <f>L133</f>
        <v>0</v>
      </c>
      <c r="M132" s="80">
        <v>0</v>
      </c>
      <c r="N132" s="80">
        <v>0</v>
      </c>
      <c r="O132" s="80">
        <v>0</v>
      </c>
      <c r="P132" s="57">
        <v>0</v>
      </c>
      <c r="Q132" s="57">
        <v>0</v>
      </c>
      <c r="R132" s="31"/>
    </row>
    <row r="133" spans="1:18" ht="80.25" customHeight="1">
      <c r="A133" s="78">
        <f t="shared" si="43"/>
        <v>122</v>
      </c>
      <c r="B133" s="18" t="s">
        <v>79</v>
      </c>
      <c r="C133" s="47">
        <f>C134+C135</f>
        <v>9835106.8</v>
      </c>
      <c r="D133" s="47">
        <f>D134+D135</f>
        <v>9090983.8</v>
      </c>
      <c r="E133" s="47">
        <f>E134+E135</f>
        <v>744123</v>
      </c>
      <c r="F133" s="47">
        <f>F134+F135</f>
        <v>0</v>
      </c>
      <c r="G133" s="49">
        <v>0</v>
      </c>
      <c r="H133" s="47">
        <v>0</v>
      </c>
      <c r="I133" s="49">
        <v>0</v>
      </c>
      <c r="J133" s="47">
        <f t="shared" si="76"/>
        <v>0</v>
      </c>
      <c r="K133" s="48">
        <f t="shared" si="76"/>
        <v>0</v>
      </c>
      <c r="L133" s="106">
        <f t="shared" si="76"/>
        <v>0</v>
      </c>
      <c r="M133" s="80">
        <v>0</v>
      </c>
      <c r="N133" s="57">
        <v>0</v>
      </c>
      <c r="O133" s="57">
        <f>O134+O135</f>
        <v>0</v>
      </c>
      <c r="P133" s="57">
        <f>P134+P135</f>
        <v>0</v>
      </c>
      <c r="Q133" s="57">
        <f>Q134+Q135</f>
        <v>0</v>
      </c>
      <c r="R133" s="52" t="s">
        <v>33</v>
      </c>
    </row>
    <row r="134" spans="1:18" ht="21" customHeight="1">
      <c r="A134" s="78">
        <f t="shared" si="43"/>
        <v>123</v>
      </c>
      <c r="B134" s="27" t="s">
        <v>7</v>
      </c>
      <c r="C134" s="47">
        <f>D134+E134+F134+G134+H134+I134+J134+K134+L134+M134+N134</f>
        <v>1454883.8</v>
      </c>
      <c r="D134" s="47">
        <v>1201883.8</v>
      </c>
      <c r="E134" s="47">
        <v>253000</v>
      </c>
      <c r="F134" s="47">
        <v>0</v>
      </c>
      <c r="G134" s="49">
        <v>0</v>
      </c>
      <c r="H134" s="47">
        <v>0</v>
      </c>
      <c r="I134" s="49">
        <v>0</v>
      </c>
      <c r="J134" s="47">
        <f t="shared" si="76"/>
        <v>0</v>
      </c>
      <c r="K134" s="48">
        <f t="shared" si="76"/>
        <v>0</v>
      </c>
      <c r="L134" s="106">
        <f t="shared" si="76"/>
        <v>0</v>
      </c>
      <c r="M134" s="80">
        <v>0</v>
      </c>
      <c r="N134" s="57">
        <v>0</v>
      </c>
      <c r="O134" s="57">
        <v>0</v>
      </c>
      <c r="P134" s="57">
        <v>0</v>
      </c>
      <c r="Q134" s="57">
        <v>0</v>
      </c>
      <c r="R134" s="31"/>
    </row>
    <row r="135" spans="1:18" ht="21" customHeight="1">
      <c r="A135" s="78">
        <f t="shared" si="43"/>
        <v>124</v>
      </c>
      <c r="B135" s="27" t="s">
        <v>6</v>
      </c>
      <c r="C135" s="47">
        <f>D135+E135+F135+G135+H135+I135+J135+K135+L135+M135+N135</f>
        <v>8380223</v>
      </c>
      <c r="D135" s="47">
        <v>7889100</v>
      </c>
      <c r="E135" s="47">
        <v>491123</v>
      </c>
      <c r="F135" s="47">
        <v>0</v>
      </c>
      <c r="G135" s="49">
        <v>0</v>
      </c>
      <c r="H135" s="47">
        <v>0</v>
      </c>
      <c r="I135" s="49">
        <v>0</v>
      </c>
      <c r="J135" s="47">
        <v>0</v>
      </c>
      <c r="K135" s="48">
        <v>0</v>
      </c>
      <c r="L135" s="106">
        <v>0</v>
      </c>
      <c r="M135" s="80">
        <v>0</v>
      </c>
      <c r="N135" s="57">
        <v>0</v>
      </c>
      <c r="O135" s="57">
        <v>0</v>
      </c>
      <c r="P135" s="57">
        <v>0</v>
      </c>
      <c r="Q135" s="57">
        <v>0</v>
      </c>
      <c r="R135" s="31"/>
    </row>
    <row r="136" spans="1:18" ht="61.5" customHeight="1">
      <c r="A136" s="78">
        <f t="shared" si="43"/>
        <v>125</v>
      </c>
      <c r="B136" s="18" t="s">
        <v>95</v>
      </c>
      <c r="C136" s="47">
        <f>D136+E136+F136+G136+H136+I136+J136+K136+L136+M136+N136</f>
        <v>470733</v>
      </c>
      <c r="D136" s="55">
        <f>D137</f>
        <v>0</v>
      </c>
      <c r="E136" s="55">
        <f aca="true" t="shared" si="77" ref="E136:Q136">E137</f>
        <v>470733</v>
      </c>
      <c r="F136" s="55">
        <f t="shared" si="77"/>
        <v>0</v>
      </c>
      <c r="G136" s="55">
        <f t="shared" si="77"/>
        <v>0</v>
      </c>
      <c r="H136" s="55">
        <f t="shared" si="77"/>
        <v>0</v>
      </c>
      <c r="I136" s="55">
        <f t="shared" si="77"/>
        <v>0</v>
      </c>
      <c r="J136" s="55">
        <f t="shared" si="77"/>
        <v>0</v>
      </c>
      <c r="K136" s="55">
        <f t="shared" si="77"/>
        <v>0</v>
      </c>
      <c r="L136" s="106">
        <f t="shared" si="77"/>
        <v>0</v>
      </c>
      <c r="M136" s="111">
        <f t="shared" si="77"/>
        <v>0</v>
      </c>
      <c r="N136" s="102">
        <f t="shared" si="77"/>
        <v>0</v>
      </c>
      <c r="O136" s="103">
        <f t="shared" si="77"/>
        <v>0</v>
      </c>
      <c r="P136" s="103">
        <f t="shared" si="77"/>
        <v>0</v>
      </c>
      <c r="Q136" s="103">
        <f t="shared" si="77"/>
        <v>0</v>
      </c>
      <c r="R136" s="52"/>
    </row>
    <row r="137" spans="1:18" ht="18" customHeight="1">
      <c r="A137" s="78">
        <f t="shared" si="43"/>
        <v>126</v>
      </c>
      <c r="B137" s="27" t="s">
        <v>7</v>
      </c>
      <c r="C137" s="47">
        <f>D137+E137+F137+G137+H137+I137+J137+K137+L137+M137+N137</f>
        <v>470733</v>
      </c>
      <c r="D137" s="47">
        <v>0</v>
      </c>
      <c r="E137" s="47">
        <v>470733</v>
      </c>
      <c r="F137" s="47">
        <v>0</v>
      </c>
      <c r="G137" s="49">
        <v>0</v>
      </c>
      <c r="H137" s="47">
        <v>0</v>
      </c>
      <c r="I137" s="49">
        <v>0</v>
      </c>
      <c r="J137" s="47">
        <v>0</v>
      </c>
      <c r="K137" s="48">
        <v>0</v>
      </c>
      <c r="L137" s="106">
        <v>0</v>
      </c>
      <c r="M137" s="80">
        <v>0</v>
      </c>
      <c r="N137" s="57">
        <v>0</v>
      </c>
      <c r="O137" s="57">
        <v>0</v>
      </c>
      <c r="P137" s="57">
        <v>0</v>
      </c>
      <c r="Q137" s="57">
        <v>0</v>
      </c>
      <c r="R137" s="31"/>
    </row>
    <row r="138" spans="1:18" ht="55.5" customHeight="1">
      <c r="A138" s="78">
        <f t="shared" si="43"/>
        <v>127</v>
      </c>
      <c r="B138" s="18" t="s">
        <v>80</v>
      </c>
      <c r="C138" s="90">
        <f>C139+C140</f>
        <v>129285994.75</v>
      </c>
      <c r="D138" s="47">
        <v>0</v>
      </c>
      <c r="E138" s="47">
        <v>0</v>
      </c>
      <c r="F138" s="47">
        <v>0</v>
      </c>
      <c r="G138" s="49">
        <f>G139+G140</f>
        <v>816657.73</v>
      </c>
      <c r="H138" s="47">
        <v>0</v>
      </c>
      <c r="I138" s="49">
        <f aca="true" t="shared" si="78" ref="I138:Q138">I139+I140</f>
        <v>59635004</v>
      </c>
      <c r="J138" s="47">
        <f t="shared" si="78"/>
        <v>41484257.27</v>
      </c>
      <c r="K138" s="48">
        <f t="shared" si="78"/>
        <v>16866323.6</v>
      </c>
      <c r="L138" s="106">
        <f t="shared" si="78"/>
        <v>8380234.4</v>
      </c>
      <c r="M138" s="80">
        <f t="shared" si="78"/>
        <v>962767.75</v>
      </c>
      <c r="N138" s="57">
        <f t="shared" si="78"/>
        <v>1140750</v>
      </c>
      <c r="O138" s="57">
        <f t="shared" si="78"/>
        <v>22500000</v>
      </c>
      <c r="P138" s="57">
        <f t="shared" si="78"/>
        <v>0</v>
      </c>
      <c r="Q138" s="57">
        <f t="shared" si="78"/>
        <v>0</v>
      </c>
      <c r="R138" s="52" t="s">
        <v>19</v>
      </c>
    </row>
    <row r="139" spans="1:18" ht="20.25" customHeight="1">
      <c r="A139" s="78">
        <f t="shared" si="43"/>
        <v>128</v>
      </c>
      <c r="B139" s="27" t="s">
        <v>7</v>
      </c>
      <c r="C139" s="90">
        <f>D139+E139+F139+G139+H139+I139+J139+K139+L139+M139+N139</f>
        <v>12632385.33</v>
      </c>
      <c r="D139" s="47">
        <v>0</v>
      </c>
      <c r="E139" s="47">
        <v>0</v>
      </c>
      <c r="F139" s="47">
        <v>0</v>
      </c>
      <c r="G139" s="49">
        <v>816657.73</v>
      </c>
      <c r="H139" s="47">
        <v>0</v>
      </c>
      <c r="I139" s="47">
        <v>5827404</v>
      </c>
      <c r="J139" s="47">
        <v>2899805.85</v>
      </c>
      <c r="K139" s="65">
        <v>985000</v>
      </c>
      <c r="L139" s="65">
        <v>0</v>
      </c>
      <c r="M139" s="80">
        <v>962767.75</v>
      </c>
      <c r="N139" s="57">
        <v>1140750</v>
      </c>
      <c r="O139" s="57">
        <v>1125000</v>
      </c>
      <c r="P139" s="57">
        <v>0</v>
      </c>
      <c r="Q139" s="57">
        <v>0</v>
      </c>
      <c r="R139" s="31"/>
    </row>
    <row r="140" spans="1:18" ht="18" customHeight="1">
      <c r="A140" s="78">
        <f t="shared" si="43"/>
        <v>129</v>
      </c>
      <c r="B140" s="27" t="s">
        <v>6</v>
      </c>
      <c r="C140" s="90">
        <f>D140+E140+F140+G140+H140+I140+J140+K140+L140+M140+N140</f>
        <v>116653609.42</v>
      </c>
      <c r="D140" s="47">
        <v>0</v>
      </c>
      <c r="E140" s="47">
        <v>0</v>
      </c>
      <c r="F140" s="47">
        <v>0</v>
      </c>
      <c r="G140" s="49">
        <v>0</v>
      </c>
      <c r="H140" s="47">
        <v>0</v>
      </c>
      <c r="I140" s="49">
        <v>53807600</v>
      </c>
      <c r="J140" s="47">
        <v>38584451.42</v>
      </c>
      <c r="K140" s="48">
        <v>15881323.6</v>
      </c>
      <c r="L140" s="106">
        <v>8380234.4</v>
      </c>
      <c r="M140" s="80">
        <v>0</v>
      </c>
      <c r="N140" s="57">
        <v>0</v>
      </c>
      <c r="O140" s="57">
        <v>21375000</v>
      </c>
      <c r="P140" s="57">
        <v>0</v>
      </c>
      <c r="Q140" s="57">
        <v>0</v>
      </c>
      <c r="R140" s="31"/>
    </row>
    <row r="141" spans="1:18" ht="78.75">
      <c r="A141" s="78">
        <f t="shared" si="43"/>
        <v>130</v>
      </c>
      <c r="B141" s="18" t="s">
        <v>81</v>
      </c>
      <c r="C141" s="47">
        <f>C142+C143</f>
        <v>65273358.47</v>
      </c>
      <c r="D141" s="47">
        <f aca="true" t="shared" si="79" ref="D141:L141">D142+D143</f>
        <v>0</v>
      </c>
      <c r="E141" s="47">
        <f t="shared" si="79"/>
        <v>0</v>
      </c>
      <c r="F141" s="47">
        <f t="shared" si="79"/>
        <v>0</v>
      </c>
      <c r="G141" s="49">
        <f t="shared" si="79"/>
        <v>23047813</v>
      </c>
      <c r="H141" s="47">
        <f t="shared" si="79"/>
        <v>20106838.42</v>
      </c>
      <c r="I141" s="49">
        <f>I142+I143</f>
        <v>573982.68</v>
      </c>
      <c r="J141" s="47">
        <f>J142+J143</f>
        <v>21210407.2</v>
      </c>
      <c r="K141" s="48">
        <f t="shared" si="79"/>
        <v>334317.17</v>
      </c>
      <c r="L141" s="106">
        <f t="shared" si="79"/>
        <v>0</v>
      </c>
      <c r="M141" s="80">
        <v>0</v>
      </c>
      <c r="N141" s="57">
        <v>0</v>
      </c>
      <c r="O141" s="57">
        <f>O142+O143</f>
        <v>0</v>
      </c>
      <c r="P141" s="57">
        <f>P142+P143</f>
        <v>0</v>
      </c>
      <c r="Q141" s="57">
        <f>Q142+Q143</f>
        <v>0</v>
      </c>
      <c r="R141" s="52" t="s">
        <v>42</v>
      </c>
    </row>
    <row r="142" spans="1:18" ht="17.25" customHeight="1">
      <c r="A142" s="78">
        <f t="shared" si="43"/>
        <v>131</v>
      </c>
      <c r="B142" s="62" t="s">
        <v>7</v>
      </c>
      <c r="C142" s="47">
        <f>D142+E142+F142+G142+H142+I142+J142+K142+L142+M142+N142</f>
        <v>10389040.459999999</v>
      </c>
      <c r="D142" s="63">
        <v>0</v>
      </c>
      <c r="E142" s="63">
        <v>0</v>
      </c>
      <c r="F142" s="63">
        <v>0</v>
      </c>
      <c r="G142" s="64">
        <v>2347813</v>
      </c>
      <c r="H142" s="63">
        <v>972086</v>
      </c>
      <c r="I142" s="64">
        <v>0</v>
      </c>
      <c r="J142" s="63">
        <v>6960323.34</v>
      </c>
      <c r="K142" s="65">
        <v>108818.12</v>
      </c>
      <c r="L142" s="65">
        <v>0</v>
      </c>
      <c r="M142" s="80">
        <v>0</v>
      </c>
      <c r="N142" s="57">
        <v>0</v>
      </c>
      <c r="O142" s="57">
        <v>0</v>
      </c>
      <c r="P142" s="57">
        <v>0</v>
      </c>
      <c r="Q142" s="57">
        <v>0</v>
      </c>
      <c r="R142" s="31"/>
    </row>
    <row r="143" spans="1:23" s="93" customFormat="1" ht="18" customHeight="1">
      <c r="A143" s="78">
        <f t="shared" si="43"/>
        <v>132</v>
      </c>
      <c r="B143" s="27" t="s">
        <v>6</v>
      </c>
      <c r="C143" s="47">
        <f>D143+E143+F143+G143+H143+I143+J143+K143+L143+M143+N143</f>
        <v>54884318.01</v>
      </c>
      <c r="D143" s="47">
        <v>0</v>
      </c>
      <c r="E143" s="47">
        <v>0</v>
      </c>
      <c r="F143" s="47">
        <v>0</v>
      </c>
      <c r="G143" s="49">
        <v>20700000</v>
      </c>
      <c r="H143" s="47">
        <v>19134752.42</v>
      </c>
      <c r="I143" s="49">
        <v>573982.68</v>
      </c>
      <c r="J143" s="47">
        <v>14250083.86</v>
      </c>
      <c r="K143" s="48">
        <v>225499.05</v>
      </c>
      <c r="L143" s="106">
        <v>0</v>
      </c>
      <c r="M143" s="80">
        <v>0</v>
      </c>
      <c r="N143" s="57">
        <v>0</v>
      </c>
      <c r="O143" s="57">
        <v>0</v>
      </c>
      <c r="P143" s="57">
        <v>0</v>
      </c>
      <c r="Q143" s="57">
        <v>0</v>
      </c>
      <c r="R143" s="31"/>
      <c r="S143" s="91"/>
      <c r="T143" s="92"/>
      <c r="U143" s="92"/>
      <c r="V143" s="92"/>
      <c r="W143" s="92"/>
    </row>
    <row r="144" spans="1:18" ht="71.25" customHeight="1">
      <c r="A144" s="78">
        <f aca="true" t="shared" si="80" ref="A144:A158">A143+1</f>
        <v>133</v>
      </c>
      <c r="B144" s="70" t="s">
        <v>82</v>
      </c>
      <c r="C144" s="94">
        <f>C145</f>
        <v>4279123</v>
      </c>
      <c r="D144" s="94">
        <v>0</v>
      </c>
      <c r="E144" s="94">
        <v>0</v>
      </c>
      <c r="F144" s="94">
        <v>0</v>
      </c>
      <c r="G144" s="95">
        <v>4279123</v>
      </c>
      <c r="H144" s="94">
        <v>0</v>
      </c>
      <c r="I144" s="95">
        <f>I145</f>
        <v>0</v>
      </c>
      <c r="J144" s="94">
        <v>0</v>
      </c>
      <c r="K144" s="96">
        <v>0</v>
      </c>
      <c r="L144" s="96">
        <v>0</v>
      </c>
      <c r="M144" s="80">
        <v>0</v>
      </c>
      <c r="N144" s="57">
        <v>0</v>
      </c>
      <c r="O144" s="57">
        <f>O145</f>
        <v>0</v>
      </c>
      <c r="P144" s="57">
        <f>P145</f>
        <v>0</v>
      </c>
      <c r="Q144" s="57">
        <f>Q145</f>
        <v>0</v>
      </c>
      <c r="R144" s="52" t="s">
        <v>17</v>
      </c>
    </row>
    <row r="145" spans="1:18" ht="17.25" customHeight="1">
      <c r="A145" s="78">
        <f t="shared" si="80"/>
        <v>134</v>
      </c>
      <c r="B145" s="27" t="s">
        <v>7</v>
      </c>
      <c r="C145" s="47">
        <f>D145+E145+F145+G145+H145+I145+J145+K145+L145+M145+N145</f>
        <v>4279123</v>
      </c>
      <c r="D145" s="47">
        <v>0</v>
      </c>
      <c r="E145" s="47">
        <v>0</v>
      </c>
      <c r="F145" s="47">
        <v>0</v>
      </c>
      <c r="G145" s="49">
        <v>4279123</v>
      </c>
      <c r="H145" s="47">
        <v>0</v>
      </c>
      <c r="I145" s="49">
        <v>0</v>
      </c>
      <c r="J145" s="47">
        <v>0</v>
      </c>
      <c r="K145" s="48">
        <v>0</v>
      </c>
      <c r="L145" s="106">
        <v>0</v>
      </c>
      <c r="M145" s="80">
        <v>0</v>
      </c>
      <c r="N145" s="57">
        <v>0</v>
      </c>
      <c r="O145" s="57">
        <v>0</v>
      </c>
      <c r="P145" s="57">
        <v>0</v>
      </c>
      <c r="Q145" s="57">
        <v>0</v>
      </c>
      <c r="R145" s="31"/>
    </row>
    <row r="146" spans="1:18" ht="71.25" customHeight="1">
      <c r="A146" s="78">
        <f t="shared" si="80"/>
        <v>135</v>
      </c>
      <c r="B146" s="18" t="s">
        <v>83</v>
      </c>
      <c r="C146" s="47">
        <f>C147</f>
        <v>1375083</v>
      </c>
      <c r="D146" s="47">
        <v>0</v>
      </c>
      <c r="E146" s="47">
        <v>0</v>
      </c>
      <c r="F146" s="47">
        <v>0</v>
      </c>
      <c r="G146" s="49">
        <v>400000</v>
      </c>
      <c r="H146" s="47">
        <v>0</v>
      </c>
      <c r="I146" s="49">
        <v>0</v>
      </c>
      <c r="J146" s="47">
        <f>J147</f>
        <v>975083</v>
      </c>
      <c r="K146" s="48">
        <f>K147</f>
        <v>0</v>
      </c>
      <c r="L146" s="106">
        <v>0</v>
      </c>
      <c r="M146" s="80">
        <v>0</v>
      </c>
      <c r="N146" s="57">
        <v>0</v>
      </c>
      <c r="O146" s="57">
        <f>O147</f>
        <v>0</v>
      </c>
      <c r="P146" s="57">
        <f>P147</f>
        <v>0</v>
      </c>
      <c r="Q146" s="57">
        <f>Q147</f>
        <v>0</v>
      </c>
      <c r="R146" s="52" t="s">
        <v>20</v>
      </c>
    </row>
    <row r="147" spans="1:18" ht="17.25" customHeight="1">
      <c r="A147" s="78">
        <f t="shared" si="80"/>
        <v>136</v>
      </c>
      <c r="B147" s="27" t="s">
        <v>7</v>
      </c>
      <c r="C147" s="47">
        <f>D147+E147+F147+G147+H147+I147+J147+K147+L147+M147+N147</f>
        <v>1375083</v>
      </c>
      <c r="D147" s="47">
        <v>0</v>
      </c>
      <c r="E147" s="47">
        <v>0</v>
      </c>
      <c r="F147" s="47">
        <v>0</v>
      </c>
      <c r="G147" s="49">
        <v>400000</v>
      </c>
      <c r="H147" s="47">
        <v>0</v>
      </c>
      <c r="I147" s="49">
        <v>0</v>
      </c>
      <c r="J147" s="47">
        <v>975083</v>
      </c>
      <c r="K147" s="48">
        <v>0</v>
      </c>
      <c r="L147" s="106">
        <v>0</v>
      </c>
      <c r="M147" s="80">
        <v>0</v>
      </c>
      <c r="N147" s="57">
        <v>0</v>
      </c>
      <c r="O147" s="57">
        <v>0</v>
      </c>
      <c r="P147" s="57">
        <v>0</v>
      </c>
      <c r="Q147" s="57">
        <v>0</v>
      </c>
      <c r="R147" s="31"/>
    </row>
    <row r="148" spans="1:18" ht="82.5" customHeight="1">
      <c r="A148" s="78">
        <f t="shared" si="80"/>
        <v>137</v>
      </c>
      <c r="B148" s="18" t="s">
        <v>84</v>
      </c>
      <c r="C148" s="47">
        <f>C149</f>
        <v>613469</v>
      </c>
      <c r="D148" s="47">
        <v>0</v>
      </c>
      <c r="E148" s="47">
        <v>0</v>
      </c>
      <c r="F148" s="47">
        <v>0</v>
      </c>
      <c r="G148" s="49">
        <v>613469</v>
      </c>
      <c r="H148" s="47">
        <v>0</v>
      </c>
      <c r="I148" s="49">
        <v>0</v>
      </c>
      <c r="J148" s="47">
        <v>0</v>
      </c>
      <c r="K148" s="48">
        <v>0</v>
      </c>
      <c r="L148" s="106">
        <v>0</v>
      </c>
      <c r="M148" s="80">
        <v>0</v>
      </c>
      <c r="N148" s="57">
        <v>0</v>
      </c>
      <c r="O148" s="57">
        <f>O149</f>
        <v>0</v>
      </c>
      <c r="P148" s="57">
        <f>P149</f>
        <v>0</v>
      </c>
      <c r="Q148" s="57">
        <f>Q149</f>
        <v>0</v>
      </c>
      <c r="R148" s="88">
        <v>106</v>
      </c>
    </row>
    <row r="149" spans="1:18" ht="22.5" customHeight="1">
      <c r="A149" s="78">
        <f t="shared" si="80"/>
        <v>138</v>
      </c>
      <c r="B149" s="27" t="s">
        <v>7</v>
      </c>
      <c r="C149" s="47">
        <f>D149+E149+F149+G149+H149+I149+J149+K149+L149+M149+N149</f>
        <v>613469</v>
      </c>
      <c r="D149" s="47">
        <v>0</v>
      </c>
      <c r="E149" s="47">
        <v>0</v>
      </c>
      <c r="F149" s="47">
        <v>0</v>
      </c>
      <c r="G149" s="49">
        <v>613469</v>
      </c>
      <c r="H149" s="47">
        <v>0</v>
      </c>
      <c r="I149" s="49">
        <v>0</v>
      </c>
      <c r="J149" s="47">
        <v>0</v>
      </c>
      <c r="K149" s="48">
        <v>0</v>
      </c>
      <c r="L149" s="106">
        <v>0</v>
      </c>
      <c r="M149" s="80">
        <v>0</v>
      </c>
      <c r="N149" s="57">
        <v>0</v>
      </c>
      <c r="O149" s="57">
        <v>0</v>
      </c>
      <c r="P149" s="57">
        <v>0</v>
      </c>
      <c r="Q149" s="57">
        <v>0</v>
      </c>
      <c r="R149" s="31"/>
    </row>
    <row r="150" spans="1:18" ht="101.25" customHeight="1">
      <c r="A150" s="78">
        <f t="shared" si="80"/>
        <v>139</v>
      </c>
      <c r="B150" s="27" t="s">
        <v>85</v>
      </c>
      <c r="C150" s="47">
        <f>C151</f>
        <v>14421708</v>
      </c>
      <c r="D150" s="47">
        <v>0</v>
      </c>
      <c r="E150" s="47">
        <v>0</v>
      </c>
      <c r="F150" s="47">
        <v>0</v>
      </c>
      <c r="G150" s="49">
        <f>G151</f>
        <v>0</v>
      </c>
      <c r="H150" s="47">
        <v>0</v>
      </c>
      <c r="I150" s="49">
        <v>0</v>
      </c>
      <c r="J150" s="47">
        <f>J151</f>
        <v>14421708</v>
      </c>
      <c r="K150" s="48">
        <v>0</v>
      </c>
      <c r="L150" s="106">
        <v>0</v>
      </c>
      <c r="M150" s="80">
        <v>0</v>
      </c>
      <c r="N150" s="57">
        <v>0</v>
      </c>
      <c r="O150" s="57">
        <f>O151</f>
        <v>0</v>
      </c>
      <c r="P150" s="57">
        <f>P151</f>
        <v>0</v>
      </c>
      <c r="Q150" s="57">
        <f>Q151</f>
        <v>0</v>
      </c>
      <c r="R150" s="31" t="s">
        <v>43</v>
      </c>
    </row>
    <row r="151" spans="1:18" ht="22.5" customHeight="1">
      <c r="A151" s="78">
        <f t="shared" si="80"/>
        <v>140</v>
      </c>
      <c r="B151" s="27" t="s">
        <v>7</v>
      </c>
      <c r="C151" s="47">
        <f>D151+E151+F151+G151+H151+I151+J151+K151+L151+M151+N151</f>
        <v>14421708</v>
      </c>
      <c r="D151" s="47">
        <v>0</v>
      </c>
      <c r="E151" s="47">
        <v>0</v>
      </c>
      <c r="F151" s="47">
        <v>0</v>
      </c>
      <c r="G151" s="49">
        <v>0</v>
      </c>
      <c r="H151" s="47">
        <v>0</v>
      </c>
      <c r="I151" s="49">
        <v>0</v>
      </c>
      <c r="J151" s="47">
        <v>14421708</v>
      </c>
      <c r="K151" s="48">
        <v>0</v>
      </c>
      <c r="L151" s="106">
        <v>0</v>
      </c>
      <c r="M151" s="80">
        <v>0</v>
      </c>
      <c r="N151" s="57">
        <v>0</v>
      </c>
      <c r="O151" s="57">
        <v>0</v>
      </c>
      <c r="P151" s="57">
        <v>0</v>
      </c>
      <c r="Q151" s="57">
        <v>0</v>
      </c>
      <c r="R151" s="31"/>
    </row>
    <row r="152" spans="1:18" ht="99" customHeight="1">
      <c r="A152" s="78">
        <f t="shared" si="80"/>
        <v>141</v>
      </c>
      <c r="B152" s="18" t="s">
        <v>86</v>
      </c>
      <c r="C152" s="47">
        <f>C153</f>
        <v>5113670</v>
      </c>
      <c r="D152" s="47">
        <f>D153</f>
        <v>0</v>
      </c>
      <c r="E152" s="47">
        <f aca="true" t="shared" si="81" ref="E152:Q152">E153</f>
        <v>0</v>
      </c>
      <c r="F152" s="47">
        <f t="shared" si="81"/>
        <v>0</v>
      </c>
      <c r="G152" s="47">
        <f t="shared" si="81"/>
        <v>211476</v>
      </c>
      <c r="H152" s="47">
        <f t="shared" si="81"/>
        <v>408765</v>
      </c>
      <c r="I152" s="47">
        <f t="shared" si="81"/>
        <v>1577166</v>
      </c>
      <c r="J152" s="47">
        <f t="shared" si="81"/>
        <v>1886548</v>
      </c>
      <c r="K152" s="48">
        <f t="shared" si="81"/>
        <v>675206</v>
      </c>
      <c r="L152" s="106">
        <f t="shared" si="81"/>
        <v>354509</v>
      </c>
      <c r="M152" s="111">
        <f t="shared" si="81"/>
        <v>0</v>
      </c>
      <c r="N152" s="47">
        <f t="shared" si="81"/>
        <v>0</v>
      </c>
      <c r="O152" s="47">
        <f t="shared" si="81"/>
        <v>0</v>
      </c>
      <c r="P152" s="47">
        <f t="shared" si="81"/>
        <v>0</v>
      </c>
      <c r="Q152" s="47">
        <f t="shared" si="81"/>
        <v>0</v>
      </c>
      <c r="R152" s="52" t="s">
        <v>44</v>
      </c>
    </row>
    <row r="153" spans="1:18" ht="22.5" customHeight="1">
      <c r="A153" s="78">
        <f t="shared" si="80"/>
        <v>142</v>
      </c>
      <c r="B153" s="27" t="s">
        <v>7</v>
      </c>
      <c r="C153" s="47">
        <f>D153+E153+F153+G153+H153+I153+J153+K153+L153+M153+N153</f>
        <v>5113670</v>
      </c>
      <c r="D153" s="47">
        <v>0</v>
      </c>
      <c r="E153" s="47">
        <v>0</v>
      </c>
      <c r="F153" s="47">
        <v>0</v>
      </c>
      <c r="G153" s="49">
        <v>211476</v>
      </c>
      <c r="H153" s="47">
        <v>408765</v>
      </c>
      <c r="I153" s="49">
        <v>1577166</v>
      </c>
      <c r="J153" s="47">
        <v>1886548</v>
      </c>
      <c r="K153" s="48">
        <v>675206</v>
      </c>
      <c r="L153" s="106">
        <v>354509</v>
      </c>
      <c r="M153" s="80">
        <v>0</v>
      </c>
      <c r="N153" s="57">
        <v>0</v>
      </c>
      <c r="O153" s="57">
        <v>0</v>
      </c>
      <c r="P153" s="57">
        <v>0</v>
      </c>
      <c r="Q153" s="57">
        <v>0</v>
      </c>
      <c r="R153" s="31"/>
    </row>
    <row r="154" spans="1:18" ht="150" customHeight="1">
      <c r="A154" s="78">
        <f t="shared" si="80"/>
        <v>143</v>
      </c>
      <c r="B154" s="79" t="s">
        <v>87</v>
      </c>
      <c r="C154" s="57">
        <f>C155+C156</f>
        <v>5979042</v>
      </c>
      <c r="D154" s="57">
        <f>D155+D156</f>
        <v>0</v>
      </c>
      <c r="E154" s="57">
        <f aca="true" t="shared" si="82" ref="E154:Q154">E155+E156</f>
        <v>0</v>
      </c>
      <c r="F154" s="57">
        <f t="shared" si="82"/>
        <v>0</v>
      </c>
      <c r="G154" s="57">
        <f t="shared" si="82"/>
        <v>0</v>
      </c>
      <c r="H154" s="57">
        <f t="shared" si="82"/>
        <v>0</v>
      </c>
      <c r="I154" s="57">
        <f t="shared" si="82"/>
        <v>0</v>
      </c>
      <c r="J154" s="57">
        <f t="shared" si="82"/>
        <v>0</v>
      </c>
      <c r="K154" s="80">
        <f t="shared" si="82"/>
        <v>0</v>
      </c>
      <c r="L154" s="80">
        <f t="shared" si="82"/>
        <v>0</v>
      </c>
      <c r="M154" s="80">
        <f t="shared" si="82"/>
        <v>2968740</v>
      </c>
      <c r="N154" s="57">
        <f t="shared" si="82"/>
        <v>3010302</v>
      </c>
      <c r="O154" s="57">
        <f t="shared" si="82"/>
        <v>118749440</v>
      </c>
      <c r="P154" s="57">
        <f t="shared" si="82"/>
        <v>0</v>
      </c>
      <c r="Q154" s="57">
        <f t="shared" si="82"/>
        <v>0</v>
      </c>
      <c r="R154" s="97">
        <v>108</v>
      </c>
    </row>
    <row r="155" spans="1:18" ht="15.75">
      <c r="A155" s="78">
        <f t="shared" si="80"/>
        <v>144</v>
      </c>
      <c r="B155" s="62" t="s">
        <v>7</v>
      </c>
      <c r="C155" s="57">
        <f>SUM(D155:N155)</f>
        <v>5979042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80">
        <v>0</v>
      </c>
      <c r="L155" s="80">
        <v>0</v>
      </c>
      <c r="M155" s="80">
        <v>2968740</v>
      </c>
      <c r="N155" s="57">
        <v>3010302</v>
      </c>
      <c r="O155" s="57">
        <v>5937540</v>
      </c>
      <c r="P155" s="57">
        <v>0</v>
      </c>
      <c r="Q155" s="57">
        <v>0</v>
      </c>
      <c r="R155" s="31"/>
    </row>
    <row r="156" spans="1:18" ht="15.75">
      <c r="A156" s="78">
        <f t="shared" si="80"/>
        <v>145</v>
      </c>
      <c r="B156" s="81" t="s">
        <v>6</v>
      </c>
      <c r="C156" s="57">
        <f>SUM(D156:N156)</f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80">
        <v>0</v>
      </c>
      <c r="L156" s="80">
        <v>0</v>
      </c>
      <c r="M156" s="80">
        <v>0</v>
      </c>
      <c r="N156" s="57">
        <v>0</v>
      </c>
      <c r="O156" s="57">
        <v>112811900</v>
      </c>
      <c r="P156" s="57">
        <v>0</v>
      </c>
      <c r="Q156" s="57">
        <v>0</v>
      </c>
      <c r="R156" s="31"/>
    </row>
    <row r="157" spans="1:18" ht="110.25">
      <c r="A157" s="78">
        <f t="shared" si="80"/>
        <v>146</v>
      </c>
      <c r="B157" s="81" t="s">
        <v>88</v>
      </c>
      <c r="C157" s="57">
        <f aca="true" t="shared" si="83" ref="C157:Q157">C158+C159</f>
        <v>0</v>
      </c>
      <c r="D157" s="57">
        <f t="shared" si="83"/>
        <v>0</v>
      </c>
      <c r="E157" s="57">
        <f t="shared" si="83"/>
        <v>0</v>
      </c>
      <c r="F157" s="57">
        <f t="shared" si="83"/>
        <v>0</v>
      </c>
      <c r="G157" s="57">
        <f t="shared" si="83"/>
        <v>0</v>
      </c>
      <c r="H157" s="57">
        <f t="shared" si="83"/>
        <v>0</v>
      </c>
      <c r="I157" s="57">
        <f t="shared" si="83"/>
        <v>0</v>
      </c>
      <c r="J157" s="57">
        <f t="shared" si="83"/>
        <v>0</v>
      </c>
      <c r="K157" s="57">
        <f t="shared" si="83"/>
        <v>0</v>
      </c>
      <c r="L157" s="80">
        <f t="shared" si="83"/>
        <v>0</v>
      </c>
      <c r="M157" s="80">
        <f t="shared" si="83"/>
        <v>0</v>
      </c>
      <c r="N157" s="57">
        <f t="shared" si="83"/>
        <v>0</v>
      </c>
      <c r="O157" s="57">
        <f t="shared" si="83"/>
        <v>0</v>
      </c>
      <c r="P157" s="57">
        <f t="shared" si="83"/>
        <v>0</v>
      </c>
      <c r="Q157" s="57">
        <f t="shared" si="83"/>
        <v>0</v>
      </c>
      <c r="R157" s="97">
        <v>109</v>
      </c>
    </row>
    <row r="158" spans="1:18" ht="15.75">
      <c r="A158" s="78">
        <f t="shared" si="80"/>
        <v>147</v>
      </c>
      <c r="B158" s="62" t="s">
        <v>7</v>
      </c>
      <c r="C158" s="57">
        <f>SUM(D158:N158)</f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80">
        <v>0</v>
      </c>
      <c r="L158" s="80">
        <v>0</v>
      </c>
      <c r="M158" s="80">
        <v>0</v>
      </c>
      <c r="N158" s="57">
        <v>0</v>
      </c>
      <c r="O158" s="57">
        <v>0</v>
      </c>
      <c r="P158" s="57">
        <v>0</v>
      </c>
      <c r="Q158" s="57">
        <v>0</v>
      </c>
      <c r="R158" s="31"/>
    </row>
    <row r="159" spans="1:18" ht="15.75">
      <c r="A159" s="78">
        <f>A158+1</f>
        <v>148</v>
      </c>
      <c r="B159" s="81" t="s">
        <v>6</v>
      </c>
      <c r="C159" s="57">
        <f>SUM(D159:N159)</f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80">
        <v>0</v>
      </c>
      <c r="L159" s="80">
        <v>0</v>
      </c>
      <c r="M159" s="80">
        <v>0</v>
      </c>
      <c r="N159" s="57">
        <v>0</v>
      </c>
      <c r="O159" s="57">
        <v>0</v>
      </c>
      <c r="P159" s="57">
        <v>0</v>
      </c>
      <c r="Q159" s="57">
        <v>0</v>
      </c>
      <c r="R159" s="31"/>
    </row>
    <row r="160" spans="1:18" ht="94.5">
      <c r="A160" s="78">
        <f aca="true" t="shared" si="84" ref="A160:A193">A159+1</f>
        <v>149</v>
      </c>
      <c r="B160" s="79" t="s">
        <v>110</v>
      </c>
      <c r="C160" s="57">
        <f>SUM(D160:Q160)</f>
        <v>5961379</v>
      </c>
      <c r="D160" s="57">
        <f>D161+D162</f>
        <v>0</v>
      </c>
      <c r="E160" s="57">
        <f aca="true" t="shared" si="85" ref="E160:Q160">E161+E162</f>
        <v>0</v>
      </c>
      <c r="F160" s="57">
        <f t="shared" si="85"/>
        <v>0</v>
      </c>
      <c r="G160" s="57">
        <f t="shared" si="85"/>
        <v>0</v>
      </c>
      <c r="H160" s="57">
        <f t="shared" si="85"/>
        <v>0</v>
      </c>
      <c r="I160" s="57">
        <f t="shared" si="85"/>
        <v>0</v>
      </c>
      <c r="J160" s="57">
        <f t="shared" si="85"/>
        <v>0</v>
      </c>
      <c r="K160" s="57">
        <f t="shared" si="85"/>
        <v>0</v>
      </c>
      <c r="L160" s="57">
        <f t="shared" si="85"/>
        <v>0</v>
      </c>
      <c r="M160" s="80">
        <f t="shared" si="85"/>
        <v>1960000</v>
      </c>
      <c r="N160" s="57">
        <f t="shared" si="85"/>
        <v>1987440</v>
      </c>
      <c r="O160" s="57">
        <f t="shared" si="85"/>
        <v>2013939</v>
      </c>
      <c r="P160" s="57">
        <f t="shared" si="85"/>
        <v>0</v>
      </c>
      <c r="Q160" s="57">
        <f t="shared" si="85"/>
        <v>0</v>
      </c>
      <c r="R160" s="97">
        <v>98</v>
      </c>
    </row>
    <row r="161" spans="1:18" ht="15.75">
      <c r="A161" s="78">
        <f t="shared" si="84"/>
        <v>150</v>
      </c>
      <c r="B161" s="81" t="s">
        <v>7</v>
      </c>
      <c r="C161" s="57">
        <f>SUM(D161:Q161)</f>
        <v>5961379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80">
        <v>0</v>
      </c>
      <c r="L161" s="80">
        <v>0</v>
      </c>
      <c r="M161" s="80">
        <v>1960000</v>
      </c>
      <c r="N161" s="57">
        <v>1987440</v>
      </c>
      <c r="O161" s="57">
        <v>2013939</v>
      </c>
      <c r="P161" s="57">
        <v>0</v>
      </c>
      <c r="Q161" s="57">
        <v>0</v>
      </c>
      <c r="R161" s="31"/>
    </row>
    <row r="162" spans="1:18" ht="15.75">
      <c r="A162" s="78">
        <f t="shared" si="84"/>
        <v>151</v>
      </c>
      <c r="B162" s="81" t="s">
        <v>6</v>
      </c>
      <c r="C162" s="57">
        <f>SUM(D162:Q162)</f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80">
        <v>0</v>
      </c>
      <c r="L162" s="80">
        <v>0</v>
      </c>
      <c r="M162" s="80">
        <v>0</v>
      </c>
      <c r="N162" s="57">
        <v>0</v>
      </c>
      <c r="O162" s="57">
        <v>0</v>
      </c>
      <c r="P162" s="57">
        <v>0</v>
      </c>
      <c r="Q162" s="57">
        <v>0</v>
      </c>
      <c r="R162" s="31"/>
    </row>
    <row r="163" spans="1:19" s="3" customFormat="1" ht="18.75" customHeight="1">
      <c r="A163" s="78">
        <f t="shared" si="84"/>
        <v>152</v>
      </c>
      <c r="B163" s="117" t="s">
        <v>24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8"/>
      <c r="N163" s="118"/>
      <c r="O163" s="118"/>
      <c r="P163" s="118"/>
      <c r="Q163" s="118"/>
      <c r="R163" s="118"/>
      <c r="S163" s="98"/>
    </row>
    <row r="164" spans="1:18" ht="32.25" customHeight="1">
      <c r="A164" s="78">
        <f t="shared" si="84"/>
        <v>153</v>
      </c>
      <c r="B164" s="70" t="s">
        <v>11</v>
      </c>
      <c r="C164" s="71">
        <f>C165+C166</f>
        <v>1025867248.6400001</v>
      </c>
      <c r="D164" s="71">
        <f>D165+D166</f>
        <v>0</v>
      </c>
      <c r="E164" s="71">
        <f aca="true" t="shared" si="86" ref="E164:Q164">E165+E166</f>
        <v>50000000</v>
      </c>
      <c r="F164" s="71">
        <f t="shared" si="86"/>
        <v>39984138</v>
      </c>
      <c r="G164" s="71">
        <f t="shared" si="86"/>
        <v>37841019.5</v>
      </c>
      <c r="H164" s="71">
        <f t="shared" si="86"/>
        <v>48944760.239999995</v>
      </c>
      <c r="I164" s="71">
        <f t="shared" si="86"/>
        <v>108074462.38</v>
      </c>
      <c r="J164" s="71">
        <f t="shared" si="86"/>
        <v>234283358.13</v>
      </c>
      <c r="K164" s="73">
        <f t="shared" si="86"/>
        <v>390757346.35</v>
      </c>
      <c r="L164" s="73">
        <f t="shared" si="86"/>
        <v>101708587.78999999</v>
      </c>
      <c r="M164" s="73">
        <f t="shared" si="86"/>
        <v>9710576.25</v>
      </c>
      <c r="N164" s="71">
        <f t="shared" si="86"/>
        <v>4563000</v>
      </c>
      <c r="O164" s="71">
        <f t="shared" si="86"/>
        <v>915472</v>
      </c>
      <c r="P164" s="71">
        <f t="shared" si="86"/>
        <v>0</v>
      </c>
      <c r="Q164" s="71">
        <f t="shared" si="86"/>
        <v>0</v>
      </c>
      <c r="R164" s="68"/>
    </row>
    <row r="165" spans="1:18" ht="18" customHeight="1">
      <c r="A165" s="78">
        <f t="shared" si="84"/>
        <v>154</v>
      </c>
      <c r="B165" s="27" t="s">
        <v>7</v>
      </c>
      <c r="C165" s="47">
        <f>C168+C171</f>
        <v>390759716.81</v>
      </c>
      <c r="D165" s="47">
        <f>D168+D171</f>
        <v>0</v>
      </c>
      <c r="E165" s="47">
        <f aca="true" t="shared" si="87" ref="E165:Q165">E168+E171</f>
        <v>50000000</v>
      </c>
      <c r="F165" s="47">
        <f t="shared" si="87"/>
        <v>39984138</v>
      </c>
      <c r="G165" s="47">
        <f t="shared" si="87"/>
        <v>37841019.5</v>
      </c>
      <c r="H165" s="47">
        <f t="shared" si="87"/>
        <v>48944760.239999995</v>
      </c>
      <c r="I165" s="47">
        <f t="shared" si="87"/>
        <v>72074462.38</v>
      </c>
      <c r="J165" s="47">
        <f t="shared" si="87"/>
        <v>69270936.53</v>
      </c>
      <c r="K165" s="48">
        <f t="shared" si="87"/>
        <v>45896310.120000005</v>
      </c>
      <c r="L165" s="106">
        <f t="shared" si="87"/>
        <v>12474513.79</v>
      </c>
      <c r="M165" s="111">
        <f t="shared" si="87"/>
        <v>9710576.25</v>
      </c>
      <c r="N165" s="47">
        <f t="shared" si="87"/>
        <v>4563000</v>
      </c>
      <c r="O165" s="47">
        <f t="shared" si="87"/>
        <v>915472</v>
      </c>
      <c r="P165" s="47">
        <f t="shared" si="87"/>
        <v>0</v>
      </c>
      <c r="Q165" s="47">
        <f t="shared" si="87"/>
        <v>0</v>
      </c>
      <c r="R165" s="31"/>
    </row>
    <row r="166" spans="1:18" ht="18" customHeight="1">
      <c r="A166" s="78">
        <f t="shared" si="84"/>
        <v>155</v>
      </c>
      <c r="B166" s="27" t="s">
        <v>6</v>
      </c>
      <c r="C166" s="47">
        <f>C169</f>
        <v>635107531.83</v>
      </c>
      <c r="D166" s="47">
        <f>D169</f>
        <v>0</v>
      </c>
      <c r="E166" s="47">
        <f aca="true" t="shared" si="88" ref="E166:Q166">E169</f>
        <v>0</v>
      </c>
      <c r="F166" s="47">
        <f t="shared" si="88"/>
        <v>0</v>
      </c>
      <c r="G166" s="47">
        <f t="shared" si="88"/>
        <v>0</v>
      </c>
      <c r="H166" s="47">
        <f t="shared" si="88"/>
        <v>0</v>
      </c>
      <c r="I166" s="47">
        <f t="shared" si="88"/>
        <v>36000000</v>
      </c>
      <c r="J166" s="47">
        <f t="shared" si="88"/>
        <v>165012421.6</v>
      </c>
      <c r="K166" s="48">
        <f t="shared" si="88"/>
        <v>344861036.23</v>
      </c>
      <c r="L166" s="106">
        <f t="shared" si="88"/>
        <v>89234074</v>
      </c>
      <c r="M166" s="111">
        <f t="shared" si="88"/>
        <v>0</v>
      </c>
      <c r="N166" s="47">
        <f t="shared" si="88"/>
        <v>0</v>
      </c>
      <c r="O166" s="47">
        <f t="shared" si="88"/>
        <v>0</v>
      </c>
      <c r="P166" s="47">
        <f t="shared" si="88"/>
        <v>0</v>
      </c>
      <c r="Q166" s="47">
        <f t="shared" si="88"/>
        <v>0</v>
      </c>
      <c r="R166" s="31"/>
    </row>
    <row r="167" spans="1:18" ht="18" customHeight="1">
      <c r="A167" s="78">
        <f t="shared" si="84"/>
        <v>156</v>
      </c>
      <c r="B167" s="18" t="s">
        <v>9</v>
      </c>
      <c r="C167" s="47">
        <f>C168+C169</f>
        <v>768362722.6800001</v>
      </c>
      <c r="D167" s="47">
        <f>D168+D169</f>
        <v>0</v>
      </c>
      <c r="E167" s="47">
        <f aca="true" t="shared" si="89" ref="E167:Q167">E168+E169</f>
        <v>0</v>
      </c>
      <c r="F167" s="47">
        <f t="shared" si="89"/>
        <v>0</v>
      </c>
      <c r="G167" s="47">
        <f t="shared" si="89"/>
        <v>0</v>
      </c>
      <c r="H167" s="47">
        <f t="shared" si="89"/>
        <v>24806117</v>
      </c>
      <c r="I167" s="47">
        <f t="shared" si="89"/>
        <v>66568556</v>
      </c>
      <c r="J167" s="47">
        <f t="shared" si="89"/>
        <v>208164766.6</v>
      </c>
      <c r="K167" s="48">
        <f t="shared" si="89"/>
        <v>377689209.08000004</v>
      </c>
      <c r="L167" s="106">
        <f t="shared" si="89"/>
        <v>91134074</v>
      </c>
      <c r="M167" s="111">
        <f t="shared" si="89"/>
        <v>0</v>
      </c>
      <c r="N167" s="47">
        <f t="shared" si="89"/>
        <v>0</v>
      </c>
      <c r="O167" s="47">
        <f t="shared" si="89"/>
        <v>0</v>
      </c>
      <c r="P167" s="47">
        <f t="shared" si="89"/>
        <v>0</v>
      </c>
      <c r="Q167" s="47">
        <f t="shared" si="89"/>
        <v>0</v>
      </c>
      <c r="R167" s="31"/>
    </row>
    <row r="168" spans="1:18" ht="18" customHeight="1">
      <c r="A168" s="78">
        <f t="shared" si="84"/>
        <v>157</v>
      </c>
      <c r="B168" s="27" t="s">
        <v>7</v>
      </c>
      <c r="C168" s="47">
        <f>D168+E168+F168+G168+H168+I168+J168+K168+L168</f>
        <v>133255190.85</v>
      </c>
      <c r="D168" s="47">
        <f aca="true" t="shared" si="90" ref="D168:Q168">D178+D181</f>
        <v>0</v>
      </c>
      <c r="E168" s="47">
        <f t="shared" si="90"/>
        <v>0</v>
      </c>
      <c r="F168" s="47">
        <f t="shared" si="90"/>
        <v>0</v>
      </c>
      <c r="G168" s="47">
        <f t="shared" si="90"/>
        <v>0</v>
      </c>
      <c r="H168" s="47">
        <f t="shared" si="90"/>
        <v>24806117</v>
      </c>
      <c r="I168" s="47">
        <f t="shared" si="90"/>
        <v>30568556</v>
      </c>
      <c r="J168" s="47">
        <f t="shared" si="90"/>
        <v>43152345</v>
      </c>
      <c r="K168" s="48">
        <f t="shared" si="90"/>
        <v>32828172.85</v>
      </c>
      <c r="L168" s="106">
        <f t="shared" si="90"/>
        <v>1900000</v>
      </c>
      <c r="M168" s="111">
        <f t="shared" si="90"/>
        <v>0</v>
      </c>
      <c r="N168" s="47">
        <f t="shared" si="90"/>
        <v>0</v>
      </c>
      <c r="O168" s="47">
        <f t="shared" si="90"/>
        <v>0</v>
      </c>
      <c r="P168" s="47">
        <f t="shared" si="90"/>
        <v>0</v>
      </c>
      <c r="Q168" s="47">
        <f t="shared" si="90"/>
        <v>0</v>
      </c>
      <c r="R168" s="31"/>
    </row>
    <row r="169" spans="1:18" ht="18" customHeight="1">
      <c r="A169" s="78">
        <f t="shared" si="84"/>
        <v>158</v>
      </c>
      <c r="B169" s="27" t="s">
        <v>6</v>
      </c>
      <c r="C169" s="47">
        <f>D169+E169+F169+G169+H169+I169+J169+K169+L169+M169+N169</f>
        <v>635107531.83</v>
      </c>
      <c r="D169" s="47">
        <f aca="true" t="shared" si="91" ref="D169:Q169">D179+D182</f>
        <v>0</v>
      </c>
      <c r="E169" s="47">
        <f t="shared" si="91"/>
        <v>0</v>
      </c>
      <c r="F169" s="47">
        <f t="shared" si="91"/>
        <v>0</v>
      </c>
      <c r="G169" s="47">
        <f t="shared" si="91"/>
        <v>0</v>
      </c>
      <c r="H169" s="47">
        <f t="shared" si="91"/>
        <v>0</v>
      </c>
      <c r="I169" s="47">
        <f t="shared" si="91"/>
        <v>36000000</v>
      </c>
      <c r="J169" s="47">
        <f t="shared" si="91"/>
        <v>165012421.6</v>
      </c>
      <c r="K169" s="48">
        <f t="shared" si="91"/>
        <v>344861036.23</v>
      </c>
      <c r="L169" s="106">
        <f t="shared" si="91"/>
        <v>89234074</v>
      </c>
      <c r="M169" s="111">
        <f t="shared" si="91"/>
        <v>0</v>
      </c>
      <c r="N169" s="47">
        <f t="shared" si="91"/>
        <v>0</v>
      </c>
      <c r="O169" s="47">
        <f t="shared" si="91"/>
        <v>0</v>
      </c>
      <c r="P169" s="47">
        <f t="shared" si="91"/>
        <v>0</v>
      </c>
      <c r="Q169" s="47">
        <f t="shared" si="91"/>
        <v>0</v>
      </c>
      <c r="R169" s="31"/>
    </row>
    <row r="170" spans="1:18" ht="18.75" customHeight="1">
      <c r="A170" s="78">
        <f t="shared" si="84"/>
        <v>159</v>
      </c>
      <c r="B170" s="18" t="s">
        <v>10</v>
      </c>
      <c r="C170" s="19">
        <f>C171</f>
        <v>257504525.96</v>
      </c>
      <c r="D170" s="19">
        <f>D171</f>
        <v>0</v>
      </c>
      <c r="E170" s="19">
        <f aca="true" t="shared" si="92" ref="E170:Q170">E171</f>
        <v>50000000</v>
      </c>
      <c r="F170" s="19">
        <f t="shared" si="92"/>
        <v>39984138</v>
      </c>
      <c r="G170" s="45">
        <f t="shared" si="92"/>
        <v>37841019.5</v>
      </c>
      <c r="H170" s="19">
        <f t="shared" si="92"/>
        <v>24138643.24</v>
      </c>
      <c r="I170" s="45">
        <f t="shared" si="92"/>
        <v>41505906.38</v>
      </c>
      <c r="J170" s="19">
        <f t="shared" si="92"/>
        <v>26118591.53</v>
      </c>
      <c r="K170" s="46">
        <f t="shared" si="92"/>
        <v>13068137.27</v>
      </c>
      <c r="L170" s="110">
        <f t="shared" si="92"/>
        <v>10574513.79</v>
      </c>
      <c r="M170" s="110">
        <f t="shared" si="92"/>
        <v>9710576.25</v>
      </c>
      <c r="N170" s="45">
        <f t="shared" si="92"/>
        <v>4563000</v>
      </c>
      <c r="O170" s="45">
        <f t="shared" si="92"/>
        <v>915472</v>
      </c>
      <c r="P170" s="45">
        <f t="shared" si="92"/>
        <v>0</v>
      </c>
      <c r="Q170" s="45">
        <f t="shared" si="92"/>
        <v>0</v>
      </c>
      <c r="R170" s="31"/>
    </row>
    <row r="171" spans="1:18" ht="18.75" customHeight="1">
      <c r="A171" s="78">
        <f t="shared" si="84"/>
        <v>160</v>
      </c>
      <c r="B171" s="27" t="s">
        <v>7</v>
      </c>
      <c r="C171" s="47">
        <f>D171+E171+F171+G171+H171+I171+J171+K171+L171+M171+N171</f>
        <v>257504525.96</v>
      </c>
      <c r="D171" s="47">
        <f aca="true" t="shared" si="93" ref="D171:Q171">D173+D175+D184</f>
        <v>0</v>
      </c>
      <c r="E171" s="47">
        <f t="shared" si="93"/>
        <v>50000000</v>
      </c>
      <c r="F171" s="47">
        <f t="shared" si="93"/>
        <v>39984138</v>
      </c>
      <c r="G171" s="47">
        <f t="shared" si="93"/>
        <v>37841019.5</v>
      </c>
      <c r="H171" s="47">
        <f t="shared" si="93"/>
        <v>24138643.24</v>
      </c>
      <c r="I171" s="47">
        <f t="shared" si="93"/>
        <v>41505906.38</v>
      </c>
      <c r="J171" s="47">
        <f t="shared" si="93"/>
        <v>26118591.53</v>
      </c>
      <c r="K171" s="48">
        <f t="shared" si="93"/>
        <v>13068137.27</v>
      </c>
      <c r="L171" s="106">
        <f t="shared" si="93"/>
        <v>10574513.79</v>
      </c>
      <c r="M171" s="111">
        <f t="shared" si="93"/>
        <v>9710576.25</v>
      </c>
      <c r="N171" s="47">
        <f t="shared" si="93"/>
        <v>4563000</v>
      </c>
      <c r="O171" s="47">
        <f t="shared" si="93"/>
        <v>915472</v>
      </c>
      <c r="P171" s="47">
        <f t="shared" si="93"/>
        <v>0</v>
      </c>
      <c r="Q171" s="47">
        <f t="shared" si="93"/>
        <v>0</v>
      </c>
      <c r="R171" s="31"/>
    </row>
    <row r="172" spans="1:18" ht="51" customHeight="1">
      <c r="A172" s="78">
        <f t="shared" si="84"/>
        <v>161</v>
      </c>
      <c r="B172" s="18" t="s">
        <v>89</v>
      </c>
      <c r="C172" s="47">
        <f>C173</f>
        <v>11789864.5</v>
      </c>
      <c r="D172" s="47">
        <f>D173</f>
        <v>0</v>
      </c>
      <c r="E172" s="47">
        <f>E173</f>
        <v>9646746</v>
      </c>
      <c r="F172" s="47">
        <v>2143118.5</v>
      </c>
      <c r="G172" s="49">
        <v>0</v>
      </c>
      <c r="H172" s="47">
        <f>H173</f>
        <v>0</v>
      </c>
      <c r="I172" s="49">
        <f>I173</f>
        <v>0</v>
      </c>
      <c r="J172" s="47">
        <f>J173</f>
        <v>0</v>
      </c>
      <c r="K172" s="48">
        <f>K173</f>
        <v>0</v>
      </c>
      <c r="L172" s="106">
        <f>L173</f>
        <v>0</v>
      </c>
      <c r="M172" s="80">
        <v>0</v>
      </c>
      <c r="N172" s="57">
        <v>0</v>
      </c>
      <c r="O172" s="57">
        <f>O173</f>
        <v>0</v>
      </c>
      <c r="P172" s="57">
        <f>P173</f>
        <v>0</v>
      </c>
      <c r="Q172" s="57">
        <f>Q173</f>
        <v>0</v>
      </c>
      <c r="R172" s="52" t="s">
        <v>45</v>
      </c>
    </row>
    <row r="173" spans="1:18" ht="19.5" customHeight="1">
      <c r="A173" s="78">
        <f t="shared" si="84"/>
        <v>162</v>
      </c>
      <c r="B173" s="27" t="s">
        <v>7</v>
      </c>
      <c r="C173" s="47">
        <f>D173+E173+F173+G173+H173+I173+J173+K173+L173+M173+N173</f>
        <v>11789864.5</v>
      </c>
      <c r="D173" s="47">
        <v>0</v>
      </c>
      <c r="E173" s="47">
        <v>9646746</v>
      </c>
      <c r="F173" s="47">
        <v>2143118.5</v>
      </c>
      <c r="G173" s="49">
        <v>0</v>
      </c>
      <c r="H173" s="47">
        <v>0</v>
      </c>
      <c r="I173" s="49">
        <v>0</v>
      </c>
      <c r="J173" s="47">
        <v>0</v>
      </c>
      <c r="K173" s="48">
        <v>0</v>
      </c>
      <c r="L173" s="106">
        <v>0</v>
      </c>
      <c r="M173" s="80">
        <v>0</v>
      </c>
      <c r="N173" s="57">
        <v>0</v>
      </c>
      <c r="O173" s="57">
        <v>0</v>
      </c>
      <c r="P173" s="57">
        <v>0</v>
      </c>
      <c r="Q173" s="57">
        <v>0</v>
      </c>
      <c r="R173" s="31"/>
    </row>
    <row r="174" spans="1:20" ht="117" customHeight="1">
      <c r="A174" s="78">
        <f t="shared" si="84"/>
        <v>163</v>
      </c>
      <c r="B174" s="87" t="s">
        <v>90</v>
      </c>
      <c r="C174" s="47">
        <f>C175+C176</f>
        <v>245166460.97</v>
      </c>
      <c r="D174" s="47">
        <f>D175</f>
        <v>0</v>
      </c>
      <c r="E174" s="47">
        <f>E175</f>
        <v>40353254</v>
      </c>
      <c r="F174" s="47">
        <v>37841019.5</v>
      </c>
      <c r="G174" s="49">
        <v>37841019.5</v>
      </c>
      <c r="H174" s="47">
        <v>24138643.24</v>
      </c>
      <c r="I174" s="49">
        <f aca="true" t="shared" si="94" ref="I174:Q174">I175</f>
        <v>41321876.38</v>
      </c>
      <c r="J174" s="47">
        <f t="shared" si="94"/>
        <v>25936506.53</v>
      </c>
      <c r="K174" s="48">
        <f t="shared" si="94"/>
        <v>12886051.78</v>
      </c>
      <c r="L174" s="106">
        <f t="shared" si="94"/>
        <v>10574513.79</v>
      </c>
      <c r="M174" s="80">
        <f t="shared" si="94"/>
        <v>9710576.25</v>
      </c>
      <c r="N174" s="57">
        <f t="shared" si="94"/>
        <v>4563000</v>
      </c>
      <c r="O174" s="57">
        <f t="shared" si="94"/>
        <v>915472</v>
      </c>
      <c r="P174" s="57">
        <f t="shared" si="94"/>
        <v>0</v>
      </c>
      <c r="Q174" s="57">
        <f t="shared" si="94"/>
        <v>0</v>
      </c>
      <c r="R174" s="52" t="s">
        <v>46</v>
      </c>
      <c r="T174" s="39"/>
    </row>
    <row r="175" spans="1:18" ht="19.5" customHeight="1">
      <c r="A175" s="78">
        <f t="shared" si="84"/>
        <v>164</v>
      </c>
      <c r="B175" s="27" t="s">
        <v>7</v>
      </c>
      <c r="C175" s="47">
        <f>D175+E175+F175+G175+H175+I175+J175+K175+L175+M175+N175</f>
        <v>245166460.97</v>
      </c>
      <c r="D175" s="47">
        <v>0</v>
      </c>
      <c r="E175" s="47">
        <v>40353254</v>
      </c>
      <c r="F175" s="47">
        <v>37841019.5</v>
      </c>
      <c r="G175" s="49">
        <v>37841019.5</v>
      </c>
      <c r="H175" s="47">
        <v>24138643.24</v>
      </c>
      <c r="I175" s="49">
        <v>41321876.38</v>
      </c>
      <c r="J175" s="47">
        <v>25936506.53</v>
      </c>
      <c r="K175" s="48">
        <v>12886051.78</v>
      </c>
      <c r="L175" s="106">
        <v>10574513.79</v>
      </c>
      <c r="M175" s="80">
        <v>9710576.25</v>
      </c>
      <c r="N175" s="57">
        <v>4563000</v>
      </c>
      <c r="O175" s="57">
        <v>915472</v>
      </c>
      <c r="P175" s="57">
        <v>0</v>
      </c>
      <c r="Q175" s="57">
        <v>0</v>
      </c>
      <c r="R175" s="31"/>
    </row>
    <row r="176" spans="1:18" ht="19.5" customHeight="1">
      <c r="A176" s="78">
        <f t="shared" si="84"/>
        <v>165</v>
      </c>
      <c r="B176" s="27" t="s">
        <v>6</v>
      </c>
      <c r="C176" s="47">
        <f>D176+E176+F176+G176+H176+I176+J176+K176+L1649+L176+M176+N176</f>
        <v>0</v>
      </c>
      <c r="D176" s="47">
        <v>0</v>
      </c>
      <c r="E176" s="47">
        <v>0</v>
      </c>
      <c r="F176" s="47">
        <v>0</v>
      </c>
      <c r="G176" s="49">
        <v>0</v>
      </c>
      <c r="H176" s="47">
        <v>0</v>
      </c>
      <c r="I176" s="49">
        <v>0</v>
      </c>
      <c r="J176" s="47">
        <v>0</v>
      </c>
      <c r="K176" s="48">
        <v>0</v>
      </c>
      <c r="L176" s="106">
        <v>0</v>
      </c>
      <c r="M176" s="80">
        <v>0</v>
      </c>
      <c r="N176" s="57">
        <v>0</v>
      </c>
      <c r="O176" s="57">
        <v>0</v>
      </c>
      <c r="P176" s="57">
        <v>0</v>
      </c>
      <c r="Q176" s="57">
        <v>0</v>
      </c>
      <c r="R176" s="31"/>
    </row>
    <row r="177" spans="1:18" ht="134.25" customHeight="1">
      <c r="A177" s="78">
        <f t="shared" si="84"/>
        <v>166</v>
      </c>
      <c r="B177" s="18" t="s">
        <v>91</v>
      </c>
      <c r="C177" s="47">
        <f>C178+C179</f>
        <v>689233192.83</v>
      </c>
      <c r="D177" s="47">
        <v>0</v>
      </c>
      <c r="E177" s="47">
        <v>0</v>
      </c>
      <c r="F177" s="47">
        <v>0</v>
      </c>
      <c r="G177" s="49">
        <v>0</v>
      </c>
      <c r="H177" s="47">
        <v>0</v>
      </c>
      <c r="I177" s="49">
        <f aca="true" t="shared" si="95" ref="I177:Q177">I179+I178</f>
        <v>41734397</v>
      </c>
      <c r="J177" s="47">
        <f t="shared" si="95"/>
        <v>185456327.6</v>
      </c>
      <c r="K177" s="48">
        <f t="shared" si="95"/>
        <v>370908394.23</v>
      </c>
      <c r="L177" s="107">
        <f t="shared" si="95"/>
        <v>91134074</v>
      </c>
      <c r="M177" s="112">
        <f t="shared" si="95"/>
        <v>0</v>
      </c>
      <c r="N177" s="104">
        <f t="shared" si="95"/>
        <v>0</v>
      </c>
      <c r="O177" s="104">
        <f t="shared" si="95"/>
        <v>0</v>
      </c>
      <c r="P177" s="104">
        <f t="shared" si="95"/>
        <v>0</v>
      </c>
      <c r="Q177" s="104">
        <f t="shared" si="95"/>
        <v>0</v>
      </c>
      <c r="R177" s="88">
        <v>118</v>
      </c>
    </row>
    <row r="178" spans="1:18" ht="19.5" customHeight="1">
      <c r="A178" s="78">
        <f t="shared" si="84"/>
        <v>167</v>
      </c>
      <c r="B178" s="27" t="s">
        <v>7</v>
      </c>
      <c r="C178" s="47">
        <f>SUM(D178:N178)</f>
        <v>54125661</v>
      </c>
      <c r="D178" s="47">
        <v>0</v>
      </c>
      <c r="E178" s="47">
        <v>0</v>
      </c>
      <c r="F178" s="47">
        <v>0</v>
      </c>
      <c r="G178" s="49">
        <v>0</v>
      </c>
      <c r="H178" s="47">
        <v>0</v>
      </c>
      <c r="I178" s="47">
        <v>5734397</v>
      </c>
      <c r="J178" s="47">
        <f>19531637.43+912268.57</f>
        <v>20443906</v>
      </c>
      <c r="K178" s="48">
        <f>24849586+1197772</f>
        <v>26047358</v>
      </c>
      <c r="L178" s="106">
        <v>1900000</v>
      </c>
      <c r="M178" s="80">
        <v>0</v>
      </c>
      <c r="N178" s="57">
        <v>0</v>
      </c>
      <c r="O178" s="57">
        <v>0</v>
      </c>
      <c r="P178" s="57">
        <v>0</v>
      </c>
      <c r="Q178" s="57">
        <v>0</v>
      </c>
      <c r="R178" s="31"/>
    </row>
    <row r="179" spans="1:18" ht="18.75" customHeight="1">
      <c r="A179" s="78">
        <f t="shared" si="84"/>
        <v>168</v>
      </c>
      <c r="B179" s="27" t="s">
        <v>6</v>
      </c>
      <c r="C179" s="47">
        <f>SUM(D179:N179)</f>
        <v>635107531.83</v>
      </c>
      <c r="D179" s="47">
        <v>0</v>
      </c>
      <c r="E179" s="47">
        <v>0</v>
      </c>
      <c r="F179" s="47">
        <v>0</v>
      </c>
      <c r="G179" s="49">
        <v>0</v>
      </c>
      <c r="H179" s="47">
        <v>0</v>
      </c>
      <c r="I179" s="47">
        <v>36000000</v>
      </c>
      <c r="J179" s="47">
        <v>165012421.6</v>
      </c>
      <c r="K179" s="48">
        <f>50000000+88550936.23+206310100</f>
        <v>344861036.23</v>
      </c>
      <c r="L179" s="106">
        <f>54968074+34266000</f>
        <v>89234074</v>
      </c>
      <c r="M179" s="80">
        <v>0</v>
      </c>
      <c r="N179" s="57">
        <v>0</v>
      </c>
      <c r="O179" s="57">
        <v>0</v>
      </c>
      <c r="P179" s="57">
        <v>0</v>
      </c>
      <c r="Q179" s="57">
        <v>0</v>
      </c>
      <c r="R179" s="31"/>
    </row>
    <row r="180" spans="1:18" ht="63">
      <c r="A180" s="78">
        <f t="shared" si="84"/>
        <v>169</v>
      </c>
      <c r="B180" s="18" t="s">
        <v>92</v>
      </c>
      <c r="C180" s="47">
        <f>C181+C182</f>
        <v>79129529.85</v>
      </c>
      <c r="D180" s="47">
        <v>0</v>
      </c>
      <c r="E180" s="47">
        <v>0</v>
      </c>
      <c r="F180" s="47">
        <v>0</v>
      </c>
      <c r="G180" s="49">
        <v>0</v>
      </c>
      <c r="H180" s="47">
        <v>24806117</v>
      </c>
      <c r="I180" s="49">
        <v>24834159</v>
      </c>
      <c r="J180" s="47">
        <f>J181</f>
        <v>22708439</v>
      </c>
      <c r="K180" s="48">
        <f>K181</f>
        <v>6780814.85</v>
      </c>
      <c r="L180" s="106">
        <f aca="true" t="shared" si="96" ref="L180:Q180">L181</f>
        <v>0</v>
      </c>
      <c r="M180" s="111">
        <f t="shared" si="96"/>
        <v>0</v>
      </c>
      <c r="N180" s="103">
        <f t="shared" si="96"/>
        <v>0</v>
      </c>
      <c r="O180" s="103">
        <f t="shared" si="96"/>
        <v>0</v>
      </c>
      <c r="P180" s="103">
        <f t="shared" si="96"/>
        <v>0</v>
      </c>
      <c r="Q180" s="103">
        <f t="shared" si="96"/>
        <v>0</v>
      </c>
      <c r="R180" s="88">
        <v>119</v>
      </c>
    </row>
    <row r="181" spans="1:18" ht="15.75">
      <c r="A181" s="78">
        <f t="shared" si="84"/>
        <v>170</v>
      </c>
      <c r="B181" s="27" t="s">
        <v>7</v>
      </c>
      <c r="C181" s="47">
        <f>D181+E181+F181+G181+H181+I181+J181+K181+L181+M181+N181</f>
        <v>79129529.85</v>
      </c>
      <c r="D181" s="47">
        <v>0</v>
      </c>
      <c r="E181" s="47">
        <v>0</v>
      </c>
      <c r="F181" s="47">
        <v>0</v>
      </c>
      <c r="G181" s="49">
        <v>0</v>
      </c>
      <c r="H181" s="47">
        <v>24806117</v>
      </c>
      <c r="I181" s="47">
        <v>24834159</v>
      </c>
      <c r="J181" s="47">
        <v>22708439</v>
      </c>
      <c r="K181" s="48">
        <v>6780814.85</v>
      </c>
      <c r="L181" s="106">
        <v>0</v>
      </c>
      <c r="M181" s="80">
        <v>0</v>
      </c>
      <c r="N181" s="57">
        <v>0</v>
      </c>
      <c r="O181" s="57">
        <v>0</v>
      </c>
      <c r="P181" s="57">
        <v>0</v>
      </c>
      <c r="Q181" s="57">
        <v>0</v>
      </c>
      <c r="R181" s="31"/>
    </row>
    <row r="182" spans="1:18" ht="15.75">
      <c r="A182" s="78">
        <f t="shared" si="84"/>
        <v>171</v>
      </c>
      <c r="B182" s="62" t="s">
        <v>6</v>
      </c>
      <c r="C182" s="63">
        <f>D182+E182+F182+G182+H182+I182+J182+K182+L182+M182+N182</f>
        <v>0</v>
      </c>
      <c r="D182" s="63">
        <v>0</v>
      </c>
      <c r="E182" s="63">
        <v>0</v>
      </c>
      <c r="F182" s="63">
        <v>0</v>
      </c>
      <c r="G182" s="64">
        <v>0</v>
      </c>
      <c r="H182" s="63">
        <v>0</v>
      </c>
      <c r="I182" s="64">
        <v>0</v>
      </c>
      <c r="J182" s="63">
        <v>0</v>
      </c>
      <c r="K182" s="65">
        <v>0</v>
      </c>
      <c r="L182" s="65">
        <v>0</v>
      </c>
      <c r="M182" s="115">
        <v>0</v>
      </c>
      <c r="N182" s="56">
        <v>0</v>
      </c>
      <c r="O182" s="56">
        <v>0</v>
      </c>
      <c r="P182" s="56">
        <v>0</v>
      </c>
      <c r="Q182" s="56">
        <v>0</v>
      </c>
      <c r="R182" s="66"/>
    </row>
    <row r="183" spans="1:18" ht="94.5">
      <c r="A183" s="78">
        <f t="shared" si="84"/>
        <v>172</v>
      </c>
      <c r="B183" s="79" t="s">
        <v>93</v>
      </c>
      <c r="C183" s="57">
        <f>C184+C185</f>
        <v>548200.49</v>
      </c>
      <c r="D183" s="57">
        <v>0</v>
      </c>
      <c r="E183" s="57">
        <v>0</v>
      </c>
      <c r="F183" s="57">
        <v>0</v>
      </c>
      <c r="G183" s="99">
        <v>0</v>
      </c>
      <c r="H183" s="99">
        <f>H184+H185</f>
        <v>0</v>
      </c>
      <c r="I183" s="99">
        <f>I184+I185</f>
        <v>184030</v>
      </c>
      <c r="J183" s="57">
        <f>J184</f>
        <v>182085</v>
      </c>
      <c r="K183" s="80">
        <f>K184</f>
        <v>182085.49</v>
      </c>
      <c r="L183" s="80">
        <f>L184</f>
        <v>0</v>
      </c>
      <c r="M183" s="80">
        <v>0</v>
      </c>
      <c r="N183" s="57">
        <v>0</v>
      </c>
      <c r="O183" s="57">
        <f>O184</f>
        <v>0</v>
      </c>
      <c r="P183" s="57">
        <f>P184</f>
        <v>0</v>
      </c>
      <c r="Q183" s="57">
        <f>Q184</f>
        <v>0</v>
      </c>
      <c r="R183" s="88">
        <v>110</v>
      </c>
    </row>
    <row r="184" spans="1:18" ht="15.75">
      <c r="A184" s="78">
        <f t="shared" si="84"/>
        <v>173</v>
      </c>
      <c r="B184" s="81" t="s">
        <v>7</v>
      </c>
      <c r="C184" s="57">
        <f>D184+E184+F184+G184+H184+I184+J184+K184+L184+M184+N184</f>
        <v>548200.49</v>
      </c>
      <c r="D184" s="57">
        <v>0</v>
      </c>
      <c r="E184" s="57">
        <v>0</v>
      </c>
      <c r="F184" s="57">
        <v>0</v>
      </c>
      <c r="G184" s="99">
        <v>0</v>
      </c>
      <c r="H184" s="57">
        <v>0</v>
      </c>
      <c r="I184" s="57">
        <v>184030</v>
      </c>
      <c r="J184" s="57">
        <v>182085</v>
      </c>
      <c r="K184" s="80">
        <v>182085.49</v>
      </c>
      <c r="L184" s="80">
        <v>0</v>
      </c>
      <c r="M184" s="80">
        <v>0</v>
      </c>
      <c r="N184" s="57">
        <v>0</v>
      </c>
      <c r="O184" s="57">
        <v>0</v>
      </c>
      <c r="P184" s="57">
        <v>0</v>
      </c>
      <c r="Q184" s="57">
        <v>0</v>
      </c>
      <c r="R184" s="31"/>
    </row>
    <row r="185" spans="1:18" ht="15.75">
      <c r="A185" s="78">
        <f t="shared" si="84"/>
        <v>174</v>
      </c>
      <c r="B185" s="81" t="s">
        <v>6</v>
      </c>
      <c r="C185" s="57">
        <f>D185+E185+F185+G185+H185+I185+J185+K185+L185+M185+N185</f>
        <v>0</v>
      </c>
      <c r="D185" s="57">
        <v>0</v>
      </c>
      <c r="E185" s="57">
        <v>0</v>
      </c>
      <c r="F185" s="57">
        <v>0</v>
      </c>
      <c r="G185" s="99">
        <v>0</v>
      </c>
      <c r="H185" s="57">
        <v>0</v>
      </c>
      <c r="I185" s="99">
        <v>0</v>
      </c>
      <c r="J185" s="57">
        <v>0</v>
      </c>
      <c r="K185" s="80">
        <v>0</v>
      </c>
      <c r="L185" s="80">
        <v>0</v>
      </c>
      <c r="M185" s="80">
        <v>0</v>
      </c>
      <c r="N185" s="57">
        <v>0</v>
      </c>
      <c r="O185" s="57">
        <v>0</v>
      </c>
      <c r="P185" s="57">
        <v>0</v>
      </c>
      <c r="Q185" s="57">
        <v>0</v>
      </c>
      <c r="R185" s="31"/>
    </row>
    <row r="186" spans="1:18" ht="18.75">
      <c r="A186" s="78">
        <f t="shared" si="84"/>
        <v>175</v>
      </c>
      <c r="B186" s="117" t="s">
        <v>23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8"/>
      <c r="N186" s="118"/>
      <c r="O186" s="118"/>
      <c r="P186" s="118"/>
      <c r="Q186" s="118"/>
      <c r="R186" s="118"/>
    </row>
    <row r="187" spans="1:18" ht="94.5">
      <c r="A187" s="78">
        <f t="shared" si="84"/>
        <v>176</v>
      </c>
      <c r="B187" s="70" t="s">
        <v>94</v>
      </c>
      <c r="C187" s="94">
        <f>C188+C189</f>
        <v>0</v>
      </c>
      <c r="D187" s="94">
        <f>D188+D189</f>
        <v>0</v>
      </c>
      <c r="E187" s="94">
        <f aca="true" t="shared" si="97" ref="E187:Q187">E188+E189</f>
        <v>0</v>
      </c>
      <c r="F187" s="94">
        <f t="shared" si="97"/>
        <v>0</v>
      </c>
      <c r="G187" s="94">
        <f t="shared" si="97"/>
        <v>0</v>
      </c>
      <c r="H187" s="94">
        <f t="shared" si="97"/>
        <v>0</v>
      </c>
      <c r="I187" s="94">
        <f t="shared" si="97"/>
        <v>0</v>
      </c>
      <c r="J187" s="94">
        <f t="shared" si="97"/>
        <v>0</v>
      </c>
      <c r="K187" s="96">
        <f t="shared" si="97"/>
        <v>0</v>
      </c>
      <c r="L187" s="96">
        <f t="shared" si="97"/>
        <v>0</v>
      </c>
      <c r="M187" s="96">
        <f t="shared" si="97"/>
        <v>0</v>
      </c>
      <c r="N187" s="94">
        <f t="shared" si="97"/>
        <v>0</v>
      </c>
      <c r="O187" s="94">
        <f t="shared" si="97"/>
        <v>0</v>
      </c>
      <c r="P187" s="94">
        <f t="shared" si="97"/>
        <v>0</v>
      </c>
      <c r="Q187" s="94">
        <f t="shared" si="97"/>
        <v>0</v>
      </c>
      <c r="R187" s="100">
        <v>124</v>
      </c>
    </row>
    <row r="188" spans="1:18" ht="15.75">
      <c r="A188" s="78">
        <f t="shared" si="84"/>
        <v>177</v>
      </c>
      <c r="B188" s="62" t="s">
        <v>7</v>
      </c>
      <c r="C188" s="47">
        <f>SUM(D188:N188)</f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8">
        <v>0</v>
      </c>
      <c r="L188" s="106">
        <v>0</v>
      </c>
      <c r="M188" s="111">
        <v>0</v>
      </c>
      <c r="N188" s="47">
        <v>0</v>
      </c>
      <c r="O188" s="47">
        <v>0</v>
      </c>
      <c r="P188" s="47">
        <v>0</v>
      </c>
      <c r="Q188" s="47">
        <v>0</v>
      </c>
      <c r="R188" s="31"/>
    </row>
    <row r="189" spans="1:18" ht="15.75">
      <c r="A189" s="78">
        <f t="shared" si="84"/>
        <v>178</v>
      </c>
      <c r="B189" s="81" t="s">
        <v>6</v>
      </c>
      <c r="C189" s="101">
        <f>SUM(D189:N189)</f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8">
        <v>0</v>
      </c>
      <c r="L189" s="106">
        <v>0</v>
      </c>
      <c r="M189" s="111">
        <v>0</v>
      </c>
      <c r="N189" s="47">
        <v>0</v>
      </c>
      <c r="O189" s="47">
        <v>0</v>
      </c>
      <c r="P189" s="47">
        <v>0</v>
      </c>
      <c r="Q189" s="47">
        <v>0</v>
      </c>
      <c r="R189" s="31"/>
    </row>
    <row r="190" spans="1:18" ht="18.75">
      <c r="A190" s="78">
        <f t="shared" si="84"/>
        <v>179</v>
      </c>
      <c r="B190" s="117" t="s">
        <v>107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8"/>
      <c r="N190" s="118"/>
      <c r="O190" s="118"/>
      <c r="P190" s="118"/>
      <c r="Q190" s="118"/>
      <c r="R190" s="118"/>
    </row>
    <row r="191" spans="1:18" ht="97.5" customHeight="1">
      <c r="A191" s="78">
        <f t="shared" si="84"/>
        <v>180</v>
      </c>
      <c r="B191" s="70" t="s">
        <v>108</v>
      </c>
      <c r="C191" s="94">
        <f>C192+C193</f>
        <v>1072063</v>
      </c>
      <c r="D191" s="94">
        <f>D192+D193</f>
        <v>0</v>
      </c>
      <c r="E191" s="94">
        <f aca="true" t="shared" si="98" ref="E191:Q191">E192+E193</f>
        <v>0</v>
      </c>
      <c r="F191" s="94">
        <f t="shared" si="98"/>
        <v>0</v>
      </c>
      <c r="G191" s="94">
        <f t="shared" si="98"/>
        <v>0</v>
      </c>
      <c r="H191" s="94">
        <f t="shared" si="98"/>
        <v>0</v>
      </c>
      <c r="I191" s="94">
        <f t="shared" si="98"/>
        <v>0</v>
      </c>
      <c r="J191" s="94">
        <f t="shared" si="98"/>
        <v>0</v>
      </c>
      <c r="K191" s="96">
        <f t="shared" si="98"/>
        <v>0</v>
      </c>
      <c r="L191" s="96">
        <f t="shared" si="98"/>
        <v>0</v>
      </c>
      <c r="M191" s="96">
        <f t="shared" si="98"/>
        <v>1072063</v>
      </c>
      <c r="N191" s="94">
        <f t="shared" si="98"/>
        <v>0</v>
      </c>
      <c r="O191" s="94">
        <f t="shared" si="98"/>
        <v>0</v>
      </c>
      <c r="P191" s="94">
        <f t="shared" si="98"/>
        <v>0</v>
      </c>
      <c r="Q191" s="94">
        <f t="shared" si="98"/>
        <v>0</v>
      </c>
      <c r="R191" s="100">
        <v>124</v>
      </c>
    </row>
    <row r="192" spans="1:18" ht="15.75">
      <c r="A192" s="78">
        <f t="shared" si="84"/>
        <v>181</v>
      </c>
      <c r="B192" s="62" t="s">
        <v>7</v>
      </c>
      <c r="C192" s="47">
        <f>SUM(D192:N192)</f>
        <v>53603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106">
        <v>0</v>
      </c>
      <c r="L192" s="106">
        <v>0</v>
      </c>
      <c r="M192" s="111">
        <v>53603</v>
      </c>
      <c r="N192" s="47">
        <v>0</v>
      </c>
      <c r="O192" s="47">
        <v>0</v>
      </c>
      <c r="P192" s="47">
        <v>0</v>
      </c>
      <c r="Q192" s="47">
        <v>0</v>
      </c>
      <c r="R192" s="31"/>
    </row>
    <row r="193" spans="1:18" ht="15.75">
      <c r="A193" s="78">
        <f t="shared" si="84"/>
        <v>182</v>
      </c>
      <c r="B193" s="81" t="s">
        <v>6</v>
      </c>
      <c r="C193" s="101">
        <f>SUM(D193:N193)</f>
        <v>1018460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106">
        <v>0</v>
      </c>
      <c r="L193" s="106">
        <v>0</v>
      </c>
      <c r="M193" s="111">
        <v>1018460</v>
      </c>
      <c r="N193" s="47">
        <v>0</v>
      </c>
      <c r="O193" s="47">
        <v>0</v>
      </c>
      <c r="P193" s="47">
        <v>0</v>
      </c>
      <c r="Q193" s="47">
        <v>0</v>
      </c>
      <c r="R193" s="31"/>
    </row>
  </sheetData>
  <sheetProtection selectLockedCells="1" selectUnlockedCells="1"/>
  <mergeCells count="88">
    <mergeCell ref="O34:O35"/>
    <mergeCell ref="P34:P35"/>
    <mergeCell ref="Q34:Q35"/>
    <mergeCell ref="H34:H35"/>
    <mergeCell ref="M34:M35"/>
    <mergeCell ref="G34:G35"/>
    <mergeCell ref="J34:J35"/>
    <mergeCell ref="C4:Q4"/>
    <mergeCell ref="B25:B26"/>
    <mergeCell ref="O25:O26"/>
    <mergeCell ref="P25:P26"/>
    <mergeCell ref="Q25:Q26"/>
    <mergeCell ref="B28:B29"/>
    <mergeCell ref="G28:G29"/>
    <mergeCell ref="I28:I29"/>
    <mergeCell ref="L25:L26"/>
    <mergeCell ref="C25:C26"/>
    <mergeCell ref="B48:R48"/>
    <mergeCell ref="B106:R106"/>
    <mergeCell ref="B119:R119"/>
    <mergeCell ref="O18:Q18"/>
    <mergeCell ref="F34:F35"/>
    <mergeCell ref="B31:B32"/>
    <mergeCell ref="O31:O32"/>
    <mergeCell ref="P31:P32"/>
    <mergeCell ref="D31:D32"/>
    <mergeCell ref="Q31:Q32"/>
    <mergeCell ref="B186:R186"/>
    <mergeCell ref="B163:R163"/>
    <mergeCell ref="D34:D35"/>
    <mergeCell ref="E34:E35"/>
    <mergeCell ref="I34:I35"/>
    <mergeCell ref="K34:K35"/>
    <mergeCell ref="N34:N35"/>
    <mergeCell ref="L34:L35"/>
    <mergeCell ref="R34:R35"/>
    <mergeCell ref="B37:R37"/>
    <mergeCell ref="A28:A29"/>
    <mergeCell ref="A31:A32"/>
    <mergeCell ref="B34:B35"/>
    <mergeCell ref="C31:C32"/>
    <mergeCell ref="F31:F32"/>
    <mergeCell ref="E31:E32"/>
    <mergeCell ref="A34:A35"/>
    <mergeCell ref="C34:C35"/>
    <mergeCell ref="C28:C29"/>
    <mergeCell ref="R25:R26"/>
    <mergeCell ref="N28:N29"/>
    <mergeCell ref="D25:D26"/>
    <mergeCell ref="E25:E26"/>
    <mergeCell ref="F28:F29"/>
    <mergeCell ref="F25:F26"/>
    <mergeCell ref="D28:D29"/>
    <mergeCell ref="E28:E29"/>
    <mergeCell ref="H28:H29"/>
    <mergeCell ref="R31:R32"/>
    <mergeCell ref="K28:K29"/>
    <mergeCell ref="K31:K32"/>
    <mergeCell ref="L31:L32"/>
    <mergeCell ref="J31:J32"/>
    <mergeCell ref="Q28:Q29"/>
    <mergeCell ref="B18:N18"/>
    <mergeCell ref="M31:M32"/>
    <mergeCell ref="N31:N32"/>
    <mergeCell ref="H25:H26"/>
    <mergeCell ref="J28:J29"/>
    <mergeCell ref="G31:G32"/>
    <mergeCell ref="I31:I32"/>
    <mergeCell ref="J1:R1"/>
    <mergeCell ref="A3:R3"/>
    <mergeCell ref="A4:A5"/>
    <mergeCell ref="B4:B5"/>
    <mergeCell ref="R4:R5"/>
    <mergeCell ref="O28:O29"/>
    <mergeCell ref="P28:P29"/>
    <mergeCell ref="G25:G26"/>
    <mergeCell ref="I25:I26"/>
    <mergeCell ref="K25:K26"/>
    <mergeCell ref="B190:R190"/>
    <mergeCell ref="A25:A26"/>
    <mergeCell ref="J25:J26"/>
    <mergeCell ref="R28:R29"/>
    <mergeCell ref="L28:L29"/>
    <mergeCell ref="B87:R87"/>
    <mergeCell ref="H31:H32"/>
    <mergeCell ref="M28:M29"/>
    <mergeCell ref="M25:M26"/>
    <mergeCell ref="N25:N26"/>
  </mergeCells>
  <printOptions/>
  <pageMargins left="0.7480314960629921" right="0.7480314960629921" top="0.5511811023622047" bottom="0.984251968503937" header="0.5118110236220472" footer="0.5118110236220472"/>
  <pageSetup fitToHeight="8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2022-12-21T08:27:06Z</cp:lastPrinted>
  <dcterms:created xsi:type="dcterms:W3CDTF">2019-03-13T09:34:30Z</dcterms:created>
  <dcterms:modified xsi:type="dcterms:W3CDTF">2023-02-13T06:48:33Z</dcterms:modified>
  <cp:category/>
  <cp:version/>
  <cp:contentType/>
  <cp:contentStatus/>
</cp:coreProperties>
</file>