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9679" activeTab="0"/>
  </bookViews>
  <sheets>
    <sheet name="приложение 1" sheetId="1" r:id="rId1"/>
  </sheets>
  <definedNames>
    <definedName name="_xlnm.Print_Area" localSheetId="0">'приложение 1'!$A$1:$N$124</definedName>
  </definedNames>
  <calcPr fullCalcOnLoad="1"/>
</workbook>
</file>

<file path=xl/sharedStrings.xml><?xml version="1.0" encoding="utf-8"?>
<sst xmlns="http://schemas.openxmlformats.org/spreadsheetml/2006/main" count="353" uniqueCount="332">
  <si>
    <t xml:space="preserve">000 1 05 00000 00 0000 000 </t>
  </si>
  <si>
    <t>НАЛОГИ НА СОВОКУПНЫЙ ДОХОД</t>
  </si>
  <si>
    <t>БЕЗВОЗМЕЗДНЫЕ ПОСТУПЛЕНИЯ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</si>
  <si>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</si>
  <si>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</si>
  <si>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</si>
  <si>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</si>
  <si>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</si>
  <si>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</si>
  <si>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</si>
  <si>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</si>
  <si>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</si>
  <si>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</si>
  <si>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</si>
  <si>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</si>
  <si>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</si>
  <si>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</si>
  <si>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>000 2 00 00000 00 0000 000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</si>
  <si>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</si>
  <si>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</si>
  <si>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</si>
  <si>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</si>
  <si>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</si>
  <si>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</si>
  <si>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</si>
  <si>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</si>
  <si>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</si>
  <si>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</si>
  <si>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</si>
  <si>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</si>
  <si>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</si>
  <si>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</si>
  <si>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</si>
  <si>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</si>
  <si>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</si>
  <si>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</si>
  <si>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</si>
  <si>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</si>
  <si>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</si>
  <si>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</si>
  <si>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</si>
  <si>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</si>
  <si>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</si>
  <si>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</si>
  <si>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</si>
  <si>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</si>
  <si>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</si>
  <si>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</si>
  <si>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</si>
  <si>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</si>
  <si>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</si>
  <si>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30</t>
  </si>
  <si>
    <t>31</t>
  </si>
  <si>
    <t>32</t>
  </si>
  <si>
    <t>34</t>
  </si>
  <si>
    <t>35</t>
  </si>
  <si>
    <t>38</t>
  </si>
  <si>
    <t>39</t>
  </si>
  <si>
    <t>45</t>
  </si>
  <si>
    <t>46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</si>
  <si>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</si>
  <si>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</si>
  <si>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</si>
  <si>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</si>
  <si>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</si>
  <si>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</si>
  <si>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</si>
  <si>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</si>
  <si>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</si>
  <si>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</si>
  <si>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</si>
  <si>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</si>
  <si>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</si>
  <si>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</si>
  <si>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</si>
  <si>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</si>
  <si>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</si>
  <si>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</si>
  <si>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182 1 01 02000 01 0000 110</t>
  </si>
  <si>
    <t xml:space="preserve">100 1 03 00000 00 0000 000   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</si>
  <si>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</si>
  <si>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</si>
  <si>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</si>
  <si>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</si>
  <si>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</si>
  <si>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</si>
  <si>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</si>
  <si>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</si>
  <si>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</si>
  <si>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</si>
  <si>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</si>
  <si>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</si>
  <si>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</si>
  <si>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</si>
  <si>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</si>
  <si>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</si>
  <si>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</si>
  <si>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</si>
  <si>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</si>
  <si>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</si>
  <si>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</si>
  <si>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</si>
  <si>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</si>
  <si>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</si>
  <si>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</si>
  <si>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</si>
  <si>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</si>
  <si>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</si>
  <si>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</si>
  <si>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</si>
  <si>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</si>
  <si>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</si>
  <si>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</si>
  <si>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</si>
  <si>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</si>
  <si>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</si>
  <si>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</si>
  <si>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</si>
  <si>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</si>
  <si>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</si>
  <si>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</si>
  <si>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</si>
  <si>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</si>
  <si>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</si>
  <si>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</si>
  <si>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</si>
  <si>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</si>
  <si>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</si>
  <si>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</si>
  <si>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</si>
  <si>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</si>
  <si>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</si>
  <si>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</si>
  <si>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</si>
  <si>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</si>
  <si>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</si>
  <si>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</si>
  <si>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</si>
  <si>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</si>
  <si>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</si>
  <si>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</si>
  <si>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</si>
  <si>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</si>
  <si>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</si>
  <si>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</si>
  <si>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</si>
  <si>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</si>
  <si>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</si>
  <si>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</si>
  <si>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</si>
  <si>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</si>
  <si>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906 1 13 02994 04 0000 130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</si>
  <si>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</si>
  <si>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</si>
  <si>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</si>
  <si>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</si>
  <si>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</si>
  <si>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</si>
  <si>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</si>
  <si>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</si>
  <si>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</si>
  <si>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</si>
  <si>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</si>
  <si>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</si>
  <si>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</si>
  <si>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40</t>
  </si>
  <si>
    <t>41</t>
  </si>
  <si>
    <t>42</t>
  </si>
  <si>
    <t>43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</si>
  <si>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</si>
  <si>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</si>
  <si>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</si>
  <si>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</si>
  <si>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</si>
  <si>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</si>
  <si>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</si>
  <si>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</si>
  <si>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</si>
  <si>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Дотации бюджетам городских округов на выравнивание бюджетной обеспеченности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</si>
  <si>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</si>
  <si>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</si>
  <si>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в рублях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</si>
  <si>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</si>
  <si>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</si>
  <si>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</si>
  <si>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</si>
  <si>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</si>
  <si>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</si>
  <si>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</si>
  <si>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</si>
  <si>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</si>
  <si>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</si>
  <si>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</si>
  <si>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</si>
  <si>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</si>
  <si>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</si>
  <si>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</si>
  <si>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</si>
  <si>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</si>
  <si>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</si>
  <si>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</si>
  <si>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</si>
  <si>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</si>
  <si>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Доходы от продажи земельных участков, государственная собственность на которые не разграничена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</si>
  <si>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</si>
  <si>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</si>
  <si>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</si>
  <si>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</si>
  <si>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</si>
  <si>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</si>
  <si>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</si>
  <si>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 xml:space="preserve">  Прочие доходы от компенсации затрат бюджетов городских округов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</si>
  <si>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</si>
  <si>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</si>
  <si>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019 1 16 01140 01 0000 140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</si>
  <si>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</si>
  <si>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</si>
  <si>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</si>
  <si>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</si>
  <si>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</si>
  <si>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</si>
  <si>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</si>
  <si>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</si>
  <si>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037 1 16 10123 01 0000 140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</si>
  <si>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</si>
  <si>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</si>
  <si>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</si>
  <si>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72</t>
  </si>
  <si>
    <t>79</t>
  </si>
  <si>
    <t>80</t>
  </si>
  <si>
    <t>81</t>
  </si>
  <si>
    <t>82</t>
  </si>
  <si>
    <t>85</t>
  </si>
  <si>
    <t>87</t>
  </si>
  <si>
    <t>101</t>
  </si>
  <si>
    <t>102</t>
  </si>
  <si>
    <t>103</t>
  </si>
  <si>
    <t>104</t>
  </si>
  <si>
    <t>915 1 13 02994 04 0000 130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</si>
  <si>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</si>
  <si>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</si>
  <si>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019 1 16 01060 01 0000 140</t>
  </si>
  <si>
    <t>906 2 02 45303 04 0000 150</t>
  </si>
  <si>
    <t xml:space="preserve">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</si>
  <si>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</si>
  <si>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</si>
  <si>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019 1 16 01170 01 0000 140</t>
  </si>
  <si>
    <t>019 1 16 01130 01 0000 140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</si>
  <si>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</si>
  <si>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045 1 16 11050 01 0000 140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</si>
  <si>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</si>
  <si>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</si>
  <si>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</si>
  <si>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</si>
  <si>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906 2 19 25304 04 0000 150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</si>
  <si>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</si>
  <si>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</si>
  <si>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</si>
  <si>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</si>
  <si>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</si>
  <si>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</si>
  <si>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</si>
  <si>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</si>
  <si>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</si>
  <si>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</si>
  <si>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</si>
  <si>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</si>
  <si>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</si>
  <si>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</si>
  <si>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</si>
  <si>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</si>
  <si>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</si>
  <si>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</si>
  <si>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019 1 16 01190 01 0000 140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</si>
  <si>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</si>
  <si>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037 1 16 01070 01 0000 140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</si>
  <si>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</si>
  <si>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</si>
  <si>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</si>
  <si>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</si>
  <si>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</si>
  <si>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</si>
  <si>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908 2 02 29999 04 0000 150</t>
  </si>
  <si>
    <t>Субсидии на информатизацию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</si>
  <si>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915 2 02 29999 04 0000 150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</si>
  <si>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</si>
  <si>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</si>
  <si>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</si>
  <si>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000 2 18 00000 00 0000 000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</si>
  <si>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целевой назначение, прошлых лет</t>
  </si>
  <si>
    <t>906 2 18 04010 04 0000 150</t>
  </si>
  <si>
    <t xml:space="preserve"> Доходы бюджетов городских округов от возврата бюджетными учреждениями остатков субсидий прошлых лет</t>
  </si>
  <si>
    <t>906 2 18 04020 04 0000 150</t>
  </si>
  <si>
    <t xml:space="preserve"> Доходы бюджетов городских округов от возврата автономными учреждениями остатков субсидий прошлых лет</t>
  </si>
  <si>
    <t>901 2 19 35250 04 0000 150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</si>
  <si>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</si>
  <si>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>23</t>
  </si>
  <si>
    <t>55</t>
  </si>
  <si>
    <t>56</t>
  </si>
  <si>
    <t>57</t>
  </si>
  <si>
    <t>59</t>
  </si>
  <si>
    <t>60</t>
  </si>
  <si>
    <t>69</t>
  </si>
  <si>
    <t>70</t>
  </si>
  <si>
    <t>73</t>
  </si>
  <si>
    <t>74</t>
  </si>
  <si>
    <t>91</t>
  </si>
  <si>
    <t xml:space="preserve">Свод доходов бюджета городского округа Нижняя Салда за полугодие  2022 года         </t>
  </si>
  <si>
    <t>Налог на имущество физических лиц, взимаемый по ставкам,  применяемым к объектам налогообложения в границах  городских округов</t>
  </si>
  <si>
    <t>ЗАДОЛЖЕННОСТЬ И ПЕРЕРАСЧЕТЫ ПО ОТМЕНЕННЫМ НАЛОГАМ, СБОРАМ И ИНЫМ ОБЯЗАТЕЛЬНЫМ ПЛАТЕЖАМ</t>
  </si>
  <si>
    <t>000 1 09 00000 00 0000 000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</si>
  <si>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</si>
  <si>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182 1 09 07032 04 1000 110</t>
  </si>
  <si>
    <t>019 1 16 01050 01 0000 140</t>
  </si>
  <si>
    <t>901 2 02 49999 04 0000 150</t>
  </si>
  <si>
    <t>на выполнение работ по объекту "Свердловская область, г.Нижняя Салда, ул.Фрунзе - ул.Ленина - ул.Карла  Маркса. Участок трубопровода теплоснабжения административных зданий"  (из резервного фонда Правительства Свердловской области)</t>
  </si>
  <si>
    <t>на выполнение работ по объекту "Теплоснабжение здания МБОУ СОШ № 10 по адресу: ул. Фрунзе, д. 11 г. Нижняя Салда"  (из резервного фонда Правительства Свердловской области)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</si>
  <si>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</si>
  <si>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</si>
  <si>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от государственных (муниципальных) организаций в бюджеты городских округов</t>
  </si>
  <si>
    <t>908  2 03 04099 04 0000 150</t>
  </si>
  <si>
    <t>901 2 03 04099 04 0000 150</t>
  </si>
  <si>
    <t>105</t>
  </si>
  <si>
    <t>106</t>
  </si>
  <si>
    <t>107</t>
  </si>
  <si>
    <t>108</t>
  </si>
  <si>
    <t>109</t>
  </si>
  <si>
    <t>110</t>
  </si>
  <si>
    <t>111</t>
  </si>
  <si>
    <t>112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</si>
  <si>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</si>
  <si>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к постановлению администрации                            городского округа Нижняя Салда                                                                      от 25.07.2022  № 556                                   "Об утверждении отчета об исполнении бюджета городского округа Нижняя Салда                                                      за  полугодие 2022 года"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</si>
</sst>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0_р_.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i/>
      <sz val="10"/>
      <name val="Liberation Serif"/>
      <family val="1"/>
    </font>
    <font>
      <b/>
      <i/>
      <sz val="10"/>
      <name val="Liberation Serif"/>
      <family val="1"/>
    </font>
    <font>
      <b/>
      <i/>
      <sz val="12"/>
      <name val="Liberation Serif"/>
      <family val="1"/>
    </font>
    <font>
      <i/>
      <sz val="12"/>
      <name val="Liberation Serif"/>
      <family val="1"/>
    </font>
    <font>
      <b/>
      <sz val="10"/>
      <name val="Liberation Serif"/>
      <family val="1"/>
    </font>
    <font>
      <b/>
      <sz val="11"/>
      <name val="Liberation Serif"/>
      <family val="1"/>
    </font>
    <font>
      <sz val="14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 indent="2"/>
      <protection/>
    </xf>
    <xf numFmtId="4" fontId="39" fillId="0" borderId="2">
      <alignment horizontal="right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3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15" fillId="0" borderId="15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10" fillId="0" borderId="14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11" fillId="0" borderId="2" xfId="34" applyNumberFormat="1" applyFont="1" applyAlignment="1" applyProtection="1">
      <alignment horizontal="center" shrinkToFit="1"/>
      <protection/>
    </xf>
    <xf numFmtId="0" fontId="11" fillId="0" borderId="1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4" fontId="10" fillId="0" borderId="17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4" fontId="11" fillId="0" borderId="14" xfId="58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11" fillId="0" borderId="14" xfId="0" applyNumberFormat="1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7" fillId="0" borderId="14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0" fontId="17" fillId="0" borderId="21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left" wrapText="1"/>
    </xf>
    <xf numFmtId="164" fontId="10" fillId="0" borderId="21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/>
    </xf>
    <xf numFmtId="0" fontId="11" fillId="0" borderId="21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Q13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0.13671875" style="24" customWidth="1"/>
    <col min="2" max="2" width="8.00390625" style="24" customWidth="1"/>
    <col min="3" max="4" width="9.140625" style="24" customWidth="1"/>
    <col min="5" max="5" width="15.00390625" style="24" customWidth="1"/>
    <col min="6" max="6" width="9.421875" style="24" customWidth="1"/>
    <col min="7" max="8" width="9.140625" style="24" customWidth="1"/>
    <col min="9" max="9" width="3.28125" style="24" customWidth="1"/>
    <col min="10" max="10" width="5.421875" style="24" customWidth="1"/>
    <col min="11" max="11" width="10.57421875" style="24" customWidth="1"/>
    <col min="12" max="14" width="17.7109375" style="24" customWidth="1"/>
    <col min="15" max="16" width="9.140625" style="24" customWidth="1"/>
    <col min="17" max="17" width="17.140625" style="24" customWidth="1"/>
    <col min="18" max="16384" width="9.140625" style="24" customWidth="1"/>
  </cols>
  <sheetData>
    <row r="1" spans="1:14" ht="25.5" customHeight="1">
      <c r="A1" s="41"/>
      <c r="B1" s="42" t="s">
        <v>127</v>
      </c>
      <c r="C1" s="42"/>
      <c r="D1" s="42"/>
      <c r="E1" s="42"/>
      <c r="F1" s="42"/>
      <c r="G1" s="42"/>
      <c r="H1" s="42"/>
      <c r="I1" s="42"/>
      <c r="J1" s="43"/>
      <c r="K1" s="42"/>
      <c r="L1" s="83" t="s">
        <v>187</v>
      </c>
      <c r="M1" s="84"/>
      <c r="N1" s="41"/>
    </row>
    <row r="2" spans="1:14" ht="118.5" customHeight="1">
      <c r="A2" s="41"/>
      <c r="B2" s="42"/>
      <c r="C2" s="44"/>
      <c r="D2" s="44"/>
      <c r="E2" s="44"/>
      <c r="F2" s="42"/>
      <c r="G2" s="42"/>
      <c r="H2" s="42"/>
      <c r="I2" s="45"/>
      <c r="J2" s="46"/>
      <c r="K2" s="46"/>
      <c r="L2" s="87" t="s">
        <v>331</v>
      </c>
      <c r="M2" s="88"/>
      <c r="N2" s="88"/>
    </row>
    <row r="3" spans="1:14" ht="46.5" customHeight="1">
      <c r="A3" s="85" t="s">
        <v>307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4"/>
      <c r="M3" s="84"/>
      <c r="N3" s="41"/>
    </row>
    <row r="4" spans="1:14" ht="18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1"/>
      <c r="N4" s="12" t="s">
        <v>181</v>
      </c>
    </row>
    <row r="5" spans="1:14" s="1" customFormat="1" ht="26.25" customHeight="1">
      <c r="A5" s="13" t="s">
        <v>7</v>
      </c>
      <c r="B5" s="94" t="s">
        <v>63</v>
      </c>
      <c r="C5" s="96" t="s">
        <v>25</v>
      </c>
      <c r="D5" s="96"/>
      <c r="E5" s="96"/>
      <c r="F5" s="96" t="s">
        <v>26</v>
      </c>
      <c r="G5" s="96"/>
      <c r="H5" s="96"/>
      <c r="I5" s="96"/>
      <c r="J5" s="96"/>
      <c r="K5" s="96"/>
      <c r="L5" s="89" t="s">
        <v>188</v>
      </c>
      <c r="M5" s="86" t="s">
        <v>189</v>
      </c>
      <c r="N5" s="89" t="s">
        <v>190</v>
      </c>
    </row>
    <row r="6" spans="1:14" s="1" customFormat="1" ht="48" customHeight="1">
      <c r="A6" s="14" t="s">
        <v>20</v>
      </c>
      <c r="B6" s="95"/>
      <c r="C6" s="96"/>
      <c r="D6" s="96"/>
      <c r="E6" s="96"/>
      <c r="F6" s="96"/>
      <c r="G6" s="96"/>
      <c r="H6" s="96"/>
      <c r="I6" s="96"/>
      <c r="J6" s="96"/>
      <c r="K6" s="96"/>
      <c r="L6" s="90"/>
      <c r="M6" s="86"/>
      <c r="N6" s="90"/>
    </row>
    <row r="7" spans="1:14" ht="20.25" customHeight="1">
      <c r="A7" s="15"/>
      <c r="B7" s="25">
        <v>1</v>
      </c>
      <c r="C7" s="97">
        <v>2</v>
      </c>
      <c r="D7" s="98"/>
      <c r="E7" s="99"/>
      <c r="F7" s="97">
        <v>3</v>
      </c>
      <c r="G7" s="98"/>
      <c r="H7" s="98"/>
      <c r="I7" s="98"/>
      <c r="J7" s="98"/>
      <c r="K7" s="99"/>
      <c r="L7" s="26">
        <v>4</v>
      </c>
      <c r="M7" s="27">
        <v>5</v>
      </c>
      <c r="N7" s="27">
        <v>6</v>
      </c>
    </row>
    <row r="8" spans="1:17" ht="36" customHeight="1">
      <c r="A8" s="16"/>
      <c r="B8" s="17" t="s">
        <v>33</v>
      </c>
      <c r="C8" s="100" t="s">
        <v>9</v>
      </c>
      <c r="D8" s="101"/>
      <c r="E8" s="102"/>
      <c r="F8" s="103" t="s">
        <v>27</v>
      </c>
      <c r="G8" s="104"/>
      <c r="H8" s="104"/>
      <c r="I8" s="104"/>
      <c r="J8" s="104"/>
      <c r="K8" s="105"/>
      <c r="L8" s="32">
        <f>L9+L11+L12+L19+L25+L29+L35+L37+L41+L47</f>
        <v>243647000</v>
      </c>
      <c r="M8" s="32">
        <f>M9+M11+M12+M19+M25+M29+M35+M37+M41+M47+M27</f>
        <v>115639662.52000001</v>
      </c>
      <c r="N8" s="33">
        <f>M8/L8*100</f>
        <v>47.46196855286542</v>
      </c>
      <c r="Q8" s="28"/>
    </row>
    <row r="9" spans="1:14" ht="30" customHeight="1">
      <c r="A9" s="18"/>
      <c r="B9" s="17" t="s">
        <v>34</v>
      </c>
      <c r="C9" s="100" t="s">
        <v>10</v>
      </c>
      <c r="D9" s="101"/>
      <c r="E9" s="102"/>
      <c r="F9" s="103" t="s">
        <v>173</v>
      </c>
      <c r="G9" s="104"/>
      <c r="H9" s="104"/>
      <c r="I9" s="104"/>
      <c r="J9" s="104"/>
      <c r="K9" s="105"/>
      <c r="L9" s="32">
        <f>L10</f>
        <v>181280000</v>
      </c>
      <c r="M9" s="32">
        <f>M10</f>
        <v>88254705.35</v>
      </c>
      <c r="N9" s="33">
        <f aca="true" t="shared" si="0" ref="N9:N71">M9/L9*100</f>
        <v>48.68419315423654</v>
      </c>
    </row>
    <row r="10" spans="1:14" ht="30" customHeight="1">
      <c r="A10" s="18"/>
      <c r="B10" s="17" t="s">
        <v>35</v>
      </c>
      <c r="C10" s="100" t="s">
        <v>78</v>
      </c>
      <c r="D10" s="101"/>
      <c r="E10" s="102"/>
      <c r="F10" s="109" t="s">
        <v>11</v>
      </c>
      <c r="G10" s="110"/>
      <c r="H10" s="110"/>
      <c r="I10" s="110"/>
      <c r="J10" s="110"/>
      <c r="K10" s="111"/>
      <c r="L10" s="32">
        <f>181280000</f>
        <v>181280000</v>
      </c>
      <c r="M10" s="47">
        <f>88254705.35</f>
        <v>88254705.35</v>
      </c>
      <c r="N10" s="33">
        <f t="shared" si="0"/>
        <v>48.68419315423654</v>
      </c>
    </row>
    <row r="11" spans="1:17" ht="69.75" customHeight="1">
      <c r="A11" s="18"/>
      <c r="B11" s="17" t="s">
        <v>74</v>
      </c>
      <c r="C11" s="130" t="s">
        <v>79</v>
      </c>
      <c r="D11" s="131"/>
      <c r="E11" s="132"/>
      <c r="F11" s="80" t="s">
        <v>68</v>
      </c>
      <c r="G11" s="81"/>
      <c r="H11" s="81"/>
      <c r="I11" s="81"/>
      <c r="J11" s="81"/>
      <c r="K11" s="82"/>
      <c r="L11" s="32">
        <v>15766000</v>
      </c>
      <c r="M11" s="47">
        <f>8619525.24</f>
        <v>8619525.24</v>
      </c>
      <c r="N11" s="33">
        <f t="shared" si="0"/>
        <v>54.671604972726115</v>
      </c>
      <c r="Q11" s="28"/>
    </row>
    <row r="12" spans="1:14" ht="29.25" customHeight="1">
      <c r="A12" s="18"/>
      <c r="B12" s="17" t="s">
        <v>36</v>
      </c>
      <c r="C12" s="100" t="s">
        <v>0</v>
      </c>
      <c r="D12" s="101"/>
      <c r="E12" s="102"/>
      <c r="F12" s="103" t="s">
        <v>1</v>
      </c>
      <c r="G12" s="104"/>
      <c r="H12" s="104"/>
      <c r="I12" s="104"/>
      <c r="J12" s="104"/>
      <c r="K12" s="105"/>
      <c r="L12" s="32">
        <f>L13+L16+L17+L18</f>
        <v>12333000</v>
      </c>
      <c r="M12" s="32">
        <f>M13+M16+M17+M18</f>
        <v>6469820.28</v>
      </c>
      <c r="N12" s="33">
        <f t="shared" si="0"/>
        <v>52.459420092434925</v>
      </c>
    </row>
    <row r="13" spans="1:14" ht="36" customHeight="1">
      <c r="A13" s="18"/>
      <c r="B13" s="17" t="s">
        <v>71</v>
      </c>
      <c r="C13" s="112" t="s">
        <v>108</v>
      </c>
      <c r="D13" s="113"/>
      <c r="E13" s="114"/>
      <c r="F13" s="61" t="s">
        <v>109</v>
      </c>
      <c r="G13" s="62"/>
      <c r="H13" s="62"/>
      <c r="I13" s="62"/>
      <c r="J13" s="62"/>
      <c r="K13" s="63"/>
      <c r="L13" s="48">
        <f>L14+L15</f>
        <v>10418000</v>
      </c>
      <c r="M13" s="48">
        <f>M14+M15</f>
        <v>5698206.87</v>
      </c>
      <c r="N13" s="34">
        <f t="shared" si="0"/>
        <v>54.69578489153388</v>
      </c>
    </row>
    <row r="14" spans="1:14" ht="46.5" customHeight="1">
      <c r="A14" s="18"/>
      <c r="B14" s="17" t="s">
        <v>37</v>
      </c>
      <c r="C14" s="115" t="s">
        <v>110</v>
      </c>
      <c r="D14" s="116"/>
      <c r="E14" s="117"/>
      <c r="F14" s="58" t="s">
        <v>111</v>
      </c>
      <c r="G14" s="59"/>
      <c r="H14" s="59"/>
      <c r="I14" s="59"/>
      <c r="J14" s="59"/>
      <c r="K14" s="60"/>
      <c r="L14" s="48">
        <f>6837000</f>
        <v>6837000</v>
      </c>
      <c r="M14" s="49">
        <f>3343211.06</f>
        <v>3343211.06</v>
      </c>
      <c r="N14" s="34">
        <f t="shared" si="0"/>
        <v>48.898801521135</v>
      </c>
    </row>
    <row r="15" spans="1:14" ht="65.25" customHeight="1">
      <c r="A15" s="18"/>
      <c r="B15" s="17" t="s">
        <v>38</v>
      </c>
      <c r="C15" s="115" t="s">
        <v>112</v>
      </c>
      <c r="D15" s="116"/>
      <c r="E15" s="117"/>
      <c r="F15" s="58" t="s">
        <v>113</v>
      </c>
      <c r="G15" s="59"/>
      <c r="H15" s="59"/>
      <c r="I15" s="59"/>
      <c r="J15" s="59"/>
      <c r="K15" s="60"/>
      <c r="L15" s="48">
        <v>3581000</v>
      </c>
      <c r="M15" s="49">
        <f>2354995.81</f>
        <v>2354995.81</v>
      </c>
      <c r="N15" s="34">
        <f t="shared" si="0"/>
        <v>65.76363613515778</v>
      </c>
    </row>
    <row r="16" spans="1:14" ht="33.75" customHeight="1">
      <c r="A16" s="18"/>
      <c r="B16" s="17" t="s">
        <v>257</v>
      </c>
      <c r="C16" s="143" t="s">
        <v>80</v>
      </c>
      <c r="D16" s="144"/>
      <c r="E16" s="145"/>
      <c r="F16" s="67" t="s">
        <v>69</v>
      </c>
      <c r="G16" s="68"/>
      <c r="H16" s="68"/>
      <c r="I16" s="68"/>
      <c r="J16" s="68"/>
      <c r="K16" s="69"/>
      <c r="L16" s="50">
        <v>0</v>
      </c>
      <c r="M16" s="49">
        <v>32307.7</v>
      </c>
      <c r="N16" s="34">
        <v>0</v>
      </c>
    </row>
    <row r="17" spans="1:14" ht="33.75" customHeight="1">
      <c r="A17" s="18"/>
      <c r="B17" s="17" t="s">
        <v>39</v>
      </c>
      <c r="C17" s="133" t="s">
        <v>120</v>
      </c>
      <c r="D17" s="134"/>
      <c r="E17" s="135"/>
      <c r="F17" s="61" t="s">
        <v>121</v>
      </c>
      <c r="G17" s="62"/>
      <c r="H17" s="62"/>
      <c r="I17" s="62"/>
      <c r="J17" s="62"/>
      <c r="K17" s="63"/>
      <c r="L17" s="50">
        <v>31000</v>
      </c>
      <c r="M17" s="49">
        <v>17506</v>
      </c>
      <c r="N17" s="34">
        <f t="shared" si="0"/>
        <v>56.47096774193548</v>
      </c>
    </row>
    <row r="18" spans="1:14" ht="52.5" customHeight="1">
      <c r="A18" s="18"/>
      <c r="B18" s="17" t="s">
        <v>40</v>
      </c>
      <c r="C18" s="133" t="s">
        <v>81</v>
      </c>
      <c r="D18" s="134"/>
      <c r="E18" s="135"/>
      <c r="F18" s="61" t="s">
        <v>67</v>
      </c>
      <c r="G18" s="62"/>
      <c r="H18" s="62"/>
      <c r="I18" s="62"/>
      <c r="J18" s="62"/>
      <c r="K18" s="63"/>
      <c r="L18" s="50">
        <v>1884000</v>
      </c>
      <c r="M18" s="49">
        <v>721799.71</v>
      </c>
      <c r="N18" s="34">
        <f t="shared" si="0"/>
        <v>38.312086518046705</v>
      </c>
    </row>
    <row r="19" spans="1:14" ht="20.25" customHeight="1">
      <c r="A19" s="18"/>
      <c r="B19" s="17" t="s">
        <v>41</v>
      </c>
      <c r="C19" s="106" t="s">
        <v>12</v>
      </c>
      <c r="D19" s="107"/>
      <c r="E19" s="108"/>
      <c r="F19" s="103" t="s">
        <v>8</v>
      </c>
      <c r="G19" s="104"/>
      <c r="H19" s="104"/>
      <c r="I19" s="104"/>
      <c r="J19" s="104"/>
      <c r="K19" s="105"/>
      <c r="L19" s="32">
        <f>L20+L22</f>
        <v>17254000</v>
      </c>
      <c r="M19" s="32">
        <f>M20+M22</f>
        <v>3419537.4699999997</v>
      </c>
      <c r="N19" s="33">
        <f t="shared" si="0"/>
        <v>19.818809957111394</v>
      </c>
    </row>
    <row r="20" spans="1:14" ht="27" customHeight="1">
      <c r="A20" s="18"/>
      <c r="B20" s="17" t="s">
        <v>42</v>
      </c>
      <c r="C20" s="106" t="s">
        <v>82</v>
      </c>
      <c r="D20" s="107"/>
      <c r="E20" s="108"/>
      <c r="F20" s="103" t="s">
        <v>21</v>
      </c>
      <c r="G20" s="104"/>
      <c r="H20" s="104"/>
      <c r="I20" s="104"/>
      <c r="J20" s="104"/>
      <c r="K20" s="105"/>
      <c r="L20" s="51">
        <f>L21</f>
        <v>4217000</v>
      </c>
      <c r="M20" s="51">
        <f>M21</f>
        <v>311067.51</v>
      </c>
      <c r="N20" s="33">
        <f t="shared" si="0"/>
        <v>7.376511975337918</v>
      </c>
    </row>
    <row r="21" spans="1:14" ht="67.5" customHeight="1">
      <c r="A21" s="18"/>
      <c r="B21" s="17" t="s">
        <v>43</v>
      </c>
      <c r="C21" s="19" t="s">
        <v>83</v>
      </c>
      <c r="D21" s="19"/>
      <c r="E21" s="19"/>
      <c r="F21" s="67" t="s">
        <v>308</v>
      </c>
      <c r="G21" s="68"/>
      <c r="H21" s="68"/>
      <c r="I21" s="68"/>
      <c r="J21" s="68"/>
      <c r="K21" s="69"/>
      <c r="L21" s="50">
        <v>4217000</v>
      </c>
      <c r="M21" s="49">
        <v>311067.51</v>
      </c>
      <c r="N21" s="34">
        <f t="shared" si="0"/>
        <v>7.376511975337918</v>
      </c>
    </row>
    <row r="22" spans="1:14" ht="24.75" customHeight="1">
      <c r="A22" s="18"/>
      <c r="B22" s="17" t="s">
        <v>44</v>
      </c>
      <c r="C22" s="106" t="s">
        <v>84</v>
      </c>
      <c r="D22" s="107"/>
      <c r="E22" s="108"/>
      <c r="F22" s="103" t="s">
        <v>13</v>
      </c>
      <c r="G22" s="104"/>
      <c r="H22" s="104"/>
      <c r="I22" s="104"/>
      <c r="J22" s="104"/>
      <c r="K22" s="105"/>
      <c r="L22" s="52">
        <f>L23+L24</f>
        <v>13037000</v>
      </c>
      <c r="M22" s="52">
        <f>M23+M24</f>
        <v>3108469.96</v>
      </c>
      <c r="N22" s="33">
        <f t="shared" si="0"/>
        <v>23.84344527115134</v>
      </c>
    </row>
    <row r="23" spans="1:14" ht="46.5" customHeight="1">
      <c r="A23" s="20"/>
      <c r="B23" s="17" t="s">
        <v>114</v>
      </c>
      <c r="C23" s="67" t="s">
        <v>105</v>
      </c>
      <c r="D23" s="68"/>
      <c r="E23" s="69"/>
      <c r="F23" s="67" t="s">
        <v>102</v>
      </c>
      <c r="G23" s="68"/>
      <c r="H23" s="68"/>
      <c r="I23" s="68"/>
      <c r="J23" s="68"/>
      <c r="K23" s="69"/>
      <c r="L23" s="48">
        <v>10000000</v>
      </c>
      <c r="M23" s="49">
        <v>2770333.45</v>
      </c>
      <c r="N23" s="34">
        <f t="shared" si="0"/>
        <v>27.703334500000004</v>
      </c>
    </row>
    <row r="24" spans="1:14" ht="46.5" customHeight="1">
      <c r="A24" s="20"/>
      <c r="B24" s="17" t="s">
        <v>115</v>
      </c>
      <c r="C24" s="67" t="s">
        <v>106</v>
      </c>
      <c r="D24" s="68"/>
      <c r="E24" s="69"/>
      <c r="F24" s="67" t="s">
        <v>103</v>
      </c>
      <c r="G24" s="68"/>
      <c r="H24" s="68"/>
      <c r="I24" s="68"/>
      <c r="J24" s="68"/>
      <c r="K24" s="69"/>
      <c r="L24" s="48">
        <v>3037000</v>
      </c>
      <c r="M24" s="49">
        <f>338136.51</f>
        <v>338136.51</v>
      </c>
      <c r="N24" s="34">
        <f t="shared" si="0"/>
        <v>11.133898913401383</v>
      </c>
    </row>
    <row r="25" spans="1:14" ht="20.25" customHeight="1">
      <c r="A25" s="21"/>
      <c r="B25" s="17" t="s">
        <v>45</v>
      </c>
      <c r="C25" s="106" t="s">
        <v>14</v>
      </c>
      <c r="D25" s="107"/>
      <c r="E25" s="108"/>
      <c r="F25" s="103" t="s">
        <v>28</v>
      </c>
      <c r="G25" s="104"/>
      <c r="H25" s="104"/>
      <c r="I25" s="104"/>
      <c r="J25" s="104"/>
      <c r="K25" s="105"/>
      <c r="L25" s="32">
        <f>SUM(L26:L26)</f>
        <v>1501000</v>
      </c>
      <c r="M25" s="32">
        <f>SUM(M26:M26)</f>
        <v>1296057.95</v>
      </c>
      <c r="N25" s="33">
        <f t="shared" si="0"/>
        <v>86.34629913391072</v>
      </c>
    </row>
    <row r="26" spans="1:14" ht="70.5" customHeight="1">
      <c r="A26" s="18"/>
      <c r="B26" s="17" t="s">
        <v>46</v>
      </c>
      <c r="C26" s="64" t="s">
        <v>85</v>
      </c>
      <c r="D26" s="65"/>
      <c r="E26" s="66"/>
      <c r="F26" s="67" t="s">
        <v>104</v>
      </c>
      <c r="G26" s="68"/>
      <c r="H26" s="68"/>
      <c r="I26" s="68"/>
      <c r="J26" s="68"/>
      <c r="K26" s="69"/>
      <c r="L26" s="50">
        <v>1501000</v>
      </c>
      <c r="M26" s="49">
        <f>1296057.95</f>
        <v>1296057.95</v>
      </c>
      <c r="N26" s="34">
        <f t="shared" si="0"/>
        <v>86.34629913391072</v>
      </c>
    </row>
    <row r="27" spans="1:14" ht="70.5" customHeight="1">
      <c r="A27" s="18"/>
      <c r="B27" s="17" t="s">
        <v>163</v>
      </c>
      <c r="C27" s="77" t="s">
        <v>310</v>
      </c>
      <c r="D27" s="78"/>
      <c r="E27" s="79"/>
      <c r="F27" s="80" t="s">
        <v>309</v>
      </c>
      <c r="G27" s="81"/>
      <c r="H27" s="81"/>
      <c r="I27" s="81"/>
      <c r="J27" s="81"/>
      <c r="K27" s="82"/>
      <c r="L27" s="51">
        <f>L28</f>
        <v>0</v>
      </c>
      <c r="M27" s="51">
        <f>M28</f>
        <v>2</v>
      </c>
      <c r="N27" s="34">
        <v>0</v>
      </c>
    </row>
    <row r="28" spans="1:14" ht="100.5" customHeight="1">
      <c r="A28" s="18"/>
      <c r="B28" s="17" t="s">
        <v>258</v>
      </c>
      <c r="C28" s="71" t="s">
        <v>312</v>
      </c>
      <c r="D28" s="72"/>
      <c r="E28" s="73"/>
      <c r="F28" s="61" t="s">
        <v>311</v>
      </c>
      <c r="G28" s="62"/>
      <c r="H28" s="62"/>
      <c r="I28" s="62"/>
      <c r="J28" s="62"/>
      <c r="K28" s="63"/>
      <c r="L28" s="50">
        <v>0</v>
      </c>
      <c r="M28" s="48">
        <v>2</v>
      </c>
      <c r="N28" s="34">
        <v>0</v>
      </c>
    </row>
    <row r="29" spans="1:17" ht="72" customHeight="1">
      <c r="A29" s="21"/>
      <c r="B29" s="17" t="s">
        <v>259</v>
      </c>
      <c r="C29" s="106" t="s">
        <v>15</v>
      </c>
      <c r="D29" s="107"/>
      <c r="E29" s="108"/>
      <c r="F29" s="103" t="s">
        <v>22</v>
      </c>
      <c r="G29" s="104"/>
      <c r="H29" s="104"/>
      <c r="I29" s="104"/>
      <c r="J29" s="104"/>
      <c r="K29" s="105"/>
      <c r="L29" s="32">
        <f>L30+L34+L33</f>
        <v>8953000</v>
      </c>
      <c r="M29" s="32">
        <f>M30+M34+M33</f>
        <v>3551714.6799999997</v>
      </c>
      <c r="N29" s="33">
        <f t="shared" si="0"/>
        <v>39.67066547525969</v>
      </c>
      <c r="Q29" s="28"/>
    </row>
    <row r="30" spans="1:14" ht="152.25" customHeight="1">
      <c r="A30" s="21"/>
      <c r="B30" s="17" t="s">
        <v>296</v>
      </c>
      <c r="C30" s="106" t="s">
        <v>86</v>
      </c>
      <c r="D30" s="107"/>
      <c r="E30" s="108"/>
      <c r="F30" s="103" t="s">
        <v>32</v>
      </c>
      <c r="G30" s="104"/>
      <c r="H30" s="104"/>
      <c r="I30" s="104"/>
      <c r="J30" s="104"/>
      <c r="K30" s="105"/>
      <c r="L30" s="32">
        <f>L31+L32</f>
        <v>8002000</v>
      </c>
      <c r="M30" s="32">
        <f>M31+M32</f>
        <v>3088141.6999999997</v>
      </c>
      <c r="N30" s="33">
        <f t="shared" si="0"/>
        <v>38.592123219195194</v>
      </c>
    </row>
    <row r="31" spans="1:17" ht="102.75" customHeight="1">
      <c r="A31" s="18"/>
      <c r="B31" s="17" t="s">
        <v>47</v>
      </c>
      <c r="C31" s="118" t="s">
        <v>87</v>
      </c>
      <c r="D31" s="119"/>
      <c r="E31" s="120"/>
      <c r="F31" s="127" t="s">
        <v>23</v>
      </c>
      <c r="G31" s="128"/>
      <c r="H31" s="128"/>
      <c r="I31" s="128"/>
      <c r="J31" s="128"/>
      <c r="K31" s="129"/>
      <c r="L31" s="48">
        <v>5398000</v>
      </c>
      <c r="M31" s="49">
        <f>2300087.61</f>
        <v>2300087.61</v>
      </c>
      <c r="N31" s="34">
        <f t="shared" si="0"/>
        <v>42.60999648017784</v>
      </c>
      <c r="Q31" s="28"/>
    </row>
    <row r="32" spans="1:14" ht="70.5" customHeight="1">
      <c r="A32" s="18"/>
      <c r="B32" s="17" t="s">
        <v>65</v>
      </c>
      <c r="C32" s="74" t="s">
        <v>88</v>
      </c>
      <c r="D32" s="75"/>
      <c r="E32" s="76"/>
      <c r="F32" s="58" t="s">
        <v>73</v>
      </c>
      <c r="G32" s="59"/>
      <c r="H32" s="59"/>
      <c r="I32" s="59"/>
      <c r="J32" s="59"/>
      <c r="K32" s="60"/>
      <c r="L32" s="50">
        <v>2604000</v>
      </c>
      <c r="M32" s="49">
        <f>788054.09</f>
        <v>788054.09</v>
      </c>
      <c r="N32" s="34">
        <f t="shared" si="0"/>
        <v>30.263213901689706</v>
      </c>
    </row>
    <row r="33" spans="1:14" ht="92.25" customHeight="1">
      <c r="A33" s="18"/>
      <c r="B33" s="17" t="s">
        <v>48</v>
      </c>
      <c r="C33" s="74" t="s">
        <v>93</v>
      </c>
      <c r="D33" s="75"/>
      <c r="E33" s="76"/>
      <c r="F33" s="58" t="s">
        <v>94</v>
      </c>
      <c r="G33" s="59"/>
      <c r="H33" s="59"/>
      <c r="I33" s="59"/>
      <c r="J33" s="59"/>
      <c r="K33" s="60"/>
      <c r="L33" s="50">
        <v>16000</v>
      </c>
      <c r="M33" s="49">
        <v>81050</v>
      </c>
      <c r="N33" s="34">
        <f t="shared" si="0"/>
        <v>506.5625</v>
      </c>
    </row>
    <row r="34" spans="1:14" ht="123.75" customHeight="1">
      <c r="A34" s="18"/>
      <c r="B34" s="17" t="s">
        <v>49</v>
      </c>
      <c r="C34" s="74" t="s">
        <v>149</v>
      </c>
      <c r="D34" s="75"/>
      <c r="E34" s="76"/>
      <c r="F34" s="58" t="s">
        <v>150</v>
      </c>
      <c r="G34" s="59"/>
      <c r="H34" s="59"/>
      <c r="I34" s="59"/>
      <c r="J34" s="59"/>
      <c r="K34" s="60"/>
      <c r="L34" s="50">
        <v>935000</v>
      </c>
      <c r="M34" s="49">
        <v>382522.98</v>
      </c>
      <c r="N34" s="34">
        <f t="shared" si="0"/>
        <v>40.911548663101605</v>
      </c>
    </row>
    <row r="35" spans="1:14" ht="43.5" customHeight="1">
      <c r="A35" s="18"/>
      <c r="B35" s="17" t="s">
        <v>50</v>
      </c>
      <c r="C35" s="121" t="s">
        <v>70</v>
      </c>
      <c r="D35" s="122"/>
      <c r="E35" s="123"/>
      <c r="F35" s="124" t="s">
        <v>5</v>
      </c>
      <c r="G35" s="125"/>
      <c r="H35" s="125"/>
      <c r="I35" s="125"/>
      <c r="J35" s="125"/>
      <c r="K35" s="126"/>
      <c r="L35" s="51">
        <f>L36</f>
        <v>456000</v>
      </c>
      <c r="M35" s="51">
        <f>M36</f>
        <v>196703</v>
      </c>
      <c r="N35" s="33">
        <f t="shared" si="0"/>
        <v>43.136622807017545</v>
      </c>
    </row>
    <row r="36" spans="1:14" ht="31.5" customHeight="1">
      <c r="A36" s="18"/>
      <c r="B36" s="17" t="s">
        <v>164</v>
      </c>
      <c r="C36" s="64" t="s">
        <v>89</v>
      </c>
      <c r="D36" s="65"/>
      <c r="E36" s="66"/>
      <c r="F36" s="67" t="s">
        <v>6</v>
      </c>
      <c r="G36" s="68"/>
      <c r="H36" s="68"/>
      <c r="I36" s="68"/>
      <c r="J36" s="68"/>
      <c r="K36" s="69"/>
      <c r="L36" s="48">
        <v>456000</v>
      </c>
      <c r="M36" s="49">
        <v>196703</v>
      </c>
      <c r="N36" s="34">
        <f t="shared" si="0"/>
        <v>43.136622807017545</v>
      </c>
    </row>
    <row r="37" spans="1:14" ht="32.25" customHeight="1">
      <c r="A37" s="18"/>
      <c r="B37" s="17" t="s">
        <v>51</v>
      </c>
      <c r="C37" s="106" t="s">
        <v>18</v>
      </c>
      <c r="D37" s="107"/>
      <c r="E37" s="108"/>
      <c r="F37" s="103" t="s">
        <v>29</v>
      </c>
      <c r="G37" s="104"/>
      <c r="H37" s="104"/>
      <c r="I37" s="104"/>
      <c r="J37" s="104"/>
      <c r="K37" s="105"/>
      <c r="L37" s="32">
        <f>L38+L39+L40</f>
        <v>1348000</v>
      </c>
      <c r="M37" s="32">
        <f>M38+M39+M40</f>
        <v>102539.45000000001</v>
      </c>
      <c r="N37" s="33">
        <f t="shared" si="0"/>
        <v>7.606784124629081</v>
      </c>
    </row>
    <row r="38" spans="1:14" ht="41.25" customHeight="1">
      <c r="A38" s="18"/>
      <c r="B38" s="17" t="s">
        <v>52</v>
      </c>
      <c r="C38" s="118" t="s">
        <v>123</v>
      </c>
      <c r="D38" s="119"/>
      <c r="E38" s="120"/>
      <c r="F38" s="127" t="s">
        <v>122</v>
      </c>
      <c r="G38" s="128"/>
      <c r="H38" s="128"/>
      <c r="I38" s="128"/>
      <c r="J38" s="128"/>
      <c r="K38" s="129"/>
      <c r="L38" s="48">
        <v>1000000</v>
      </c>
      <c r="M38" s="48">
        <f>102312.74</f>
        <v>102312.74</v>
      </c>
      <c r="N38" s="34">
        <f t="shared" si="0"/>
        <v>10.231273999999999</v>
      </c>
    </row>
    <row r="39" spans="1:14" ht="35.25" customHeight="1">
      <c r="A39" s="18"/>
      <c r="B39" s="17" t="s">
        <v>53</v>
      </c>
      <c r="C39" s="74" t="s">
        <v>151</v>
      </c>
      <c r="D39" s="75"/>
      <c r="E39" s="76"/>
      <c r="F39" s="58" t="s">
        <v>122</v>
      </c>
      <c r="G39" s="59"/>
      <c r="H39" s="59"/>
      <c r="I39" s="59"/>
      <c r="J39" s="59"/>
      <c r="K39" s="60"/>
      <c r="L39" s="48">
        <v>290000</v>
      </c>
      <c r="M39" s="49">
        <v>226.71</v>
      </c>
      <c r="N39" s="34">
        <f t="shared" si="0"/>
        <v>0.07817586206896551</v>
      </c>
    </row>
    <row r="40" spans="1:14" ht="46.5" customHeight="1">
      <c r="A40" s="18"/>
      <c r="B40" s="17" t="s">
        <v>260</v>
      </c>
      <c r="C40" s="118" t="s">
        <v>238</v>
      </c>
      <c r="D40" s="119"/>
      <c r="E40" s="120"/>
      <c r="F40" s="127" t="s">
        <v>211</v>
      </c>
      <c r="G40" s="128"/>
      <c r="H40" s="128"/>
      <c r="I40" s="128"/>
      <c r="J40" s="128"/>
      <c r="K40" s="129"/>
      <c r="L40" s="48">
        <v>58000</v>
      </c>
      <c r="M40" s="48">
        <v>0</v>
      </c>
      <c r="N40" s="34">
        <f t="shared" si="0"/>
        <v>0</v>
      </c>
    </row>
    <row r="41" spans="1:14" ht="68.25" customHeight="1">
      <c r="A41" s="18"/>
      <c r="B41" s="17" t="s">
        <v>54</v>
      </c>
      <c r="C41" s="77" t="s">
        <v>19</v>
      </c>
      <c r="D41" s="78"/>
      <c r="E41" s="79"/>
      <c r="F41" s="80" t="s">
        <v>24</v>
      </c>
      <c r="G41" s="81"/>
      <c r="H41" s="81"/>
      <c r="I41" s="81"/>
      <c r="J41" s="81"/>
      <c r="K41" s="82"/>
      <c r="L41" s="32">
        <f>L44+L42</f>
        <v>4261000</v>
      </c>
      <c r="M41" s="32">
        <f>M44+M42</f>
        <v>1196188.18</v>
      </c>
      <c r="N41" s="33">
        <f t="shared" si="0"/>
        <v>28.07294484862708</v>
      </c>
    </row>
    <row r="42" spans="1:14" ht="132" customHeight="1">
      <c r="A42" s="18"/>
      <c r="B42" s="17" t="s">
        <v>55</v>
      </c>
      <c r="C42" s="146" t="s">
        <v>177</v>
      </c>
      <c r="D42" s="147"/>
      <c r="E42" s="148"/>
      <c r="F42" s="91" t="s">
        <v>95</v>
      </c>
      <c r="G42" s="92"/>
      <c r="H42" s="92"/>
      <c r="I42" s="92"/>
      <c r="J42" s="92"/>
      <c r="K42" s="93"/>
      <c r="L42" s="32">
        <f>L43</f>
        <v>2844000</v>
      </c>
      <c r="M42" s="32">
        <f>M43</f>
        <v>831070.76</v>
      </c>
      <c r="N42" s="33">
        <f t="shared" si="0"/>
        <v>29.221897327707453</v>
      </c>
    </row>
    <row r="43" spans="1:14" ht="125.25" customHeight="1">
      <c r="A43" s="18"/>
      <c r="B43" s="17" t="s">
        <v>261</v>
      </c>
      <c r="C43" s="74" t="s">
        <v>90</v>
      </c>
      <c r="D43" s="75"/>
      <c r="E43" s="76"/>
      <c r="F43" s="58" t="s">
        <v>64</v>
      </c>
      <c r="G43" s="59"/>
      <c r="H43" s="59"/>
      <c r="I43" s="59"/>
      <c r="J43" s="59"/>
      <c r="K43" s="60"/>
      <c r="L43" s="48">
        <v>2844000</v>
      </c>
      <c r="M43" s="49">
        <f>831070.76</f>
        <v>831070.76</v>
      </c>
      <c r="N43" s="34">
        <f t="shared" si="0"/>
        <v>29.221897327707453</v>
      </c>
    </row>
    <row r="44" spans="1:14" ht="55.5" customHeight="1">
      <c r="A44" s="18"/>
      <c r="B44" s="17" t="s">
        <v>130</v>
      </c>
      <c r="C44" s="106" t="s">
        <v>91</v>
      </c>
      <c r="D44" s="107"/>
      <c r="E44" s="108"/>
      <c r="F44" s="103" t="s">
        <v>96</v>
      </c>
      <c r="G44" s="104"/>
      <c r="H44" s="104"/>
      <c r="I44" s="104"/>
      <c r="J44" s="104"/>
      <c r="K44" s="105"/>
      <c r="L44" s="32">
        <f>L45+L46</f>
        <v>1417000</v>
      </c>
      <c r="M44" s="32">
        <f>M45+M46</f>
        <v>365117.42</v>
      </c>
      <c r="N44" s="33">
        <f t="shared" si="0"/>
        <v>25.766931545518702</v>
      </c>
    </row>
    <row r="45" spans="1:14" ht="60" customHeight="1">
      <c r="A45" s="18"/>
      <c r="B45" s="17" t="s">
        <v>56</v>
      </c>
      <c r="C45" s="37" t="s">
        <v>92</v>
      </c>
      <c r="D45" s="38"/>
      <c r="E45" s="39"/>
      <c r="F45" s="115" t="s">
        <v>203</v>
      </c>
      <c r="G45" s="116"/>
      <c r="H45" s="116"/>
      <c r="I45" s="116"/>
      <c r="J45" s="116"/>
      <c r="K45" s="117"/>
      <c r="L45" s="48">
        <v>1333000</v>
      </c>
      <c r="M45" s="48">
        <v>303118.04</v>
      </c>
      <c r="N45" s="34">
        <f t="shared" si="0"/>
        <v>22.73953788447112</v>
      </c>
    </row>
    <row r="46" spans="1:14" ht="77.25" customHeight="1">
      <c r="A46" s="18"/>
      <c r="B46" s="17" t="s">
        <v>57</v>
      </c>
      <c r="C46" s="40" t="s">
        <v>152</v>
      </c>
      <c r="D46" s="38"/>
      <c r="E46" s="39"/>
      <c r="F46" s="58" t="s">
        <v>153</v>
      </c>
      <c r="G46" s="59"/>
      <c r="H46" s="59"/>
      <c r="I46" s="59"/>
      <c r="J46" s="59"/>
      <c r="K46" s="60"/>
      <c r="L46" s="48">
        <v>84000</v>
      </c>
      <c r="M46" s="49">
        <v>61999.38</v>
      </c>
      <c r="N46" s="34">
        <f t="shared" si="0"/>
        <v>73.8087857142857</v>
      </c>
    </row>
    <row r="47" spans="1:17" ht="46.5" customHeight="1">
      <c r="A47" s="21"/>
      <c r="B47" s="17" t="s">
        <v>165</v>
      </c>
      <c r="C47" s="106" t="s">
        <v>16</v>
      </c>
      <c r="D47" s="107"/>
      <c r="E47" s="108"/>
      <c r="F47" s="109" t="s">
        <v>66</v>
      </c>
      <c r="G47" s="110"/>
      <c r="H47" s="110"/>
      <c r="I47" s="110"/>
      <c r="J47" s="110"/>
      <c r="K47" s="111"/>
      <c r="L47" s="32">
        <f>L64+L65+L50+L51+L52+L53+L49+L54+L56+L57+L58+L59+L60+L62+L63+L66+L55</f>
        <v>495000</v>
      </c>
      <c r="M47" s="32">
        <f>M64+M65+M50+M51+M52+M53+M49+M54+M56+M57+M58+M59+M60+M62+M63+M66+M61+M55+M48</f>
        <v>2532868.92</v>
      </c>
      <c r="N47" s="33">
        <f t="shared" si="0"/>
        <v>511.69069090909085</v>
      </c>
      <c r="Q47" s="28"/>
    </row>
    <row r="48" spans="1:17" ht="94.5" customHeight="1">
      <c r="A48" s="21"/>
      <c r="B48" s="17" t="s">
        <v>166</v>
      </c>
      <c r="C48" s="58" t="s">
        <v>313</v>
      </c>
      <c r="D48" s="59"/>
      <c r="E48" s="60"/>
      <c r="F48" s="58" t="s">
        <v>221</v>
      </c>
      <c r="G48" s="59"/>
      <c r="H48" s="59"/>
      <c r="I48" s="59"/>
      <c r="J48" s="59"/>
      <c r="K48" s="60"/>
      <c r="L48" s="48">
        <v>0</v>
      </c>
      <c r="M48" s="48">
        <f>1750</f>
        <v>1750</v>
      </c>
      <c r="N48" s="34">
        <v>0</v>
      </c>
      <c r="Q48" s="28"/>
    </row>
    <row r="49" spans="1:17" ht="117" customHeight="1">
      <c r="A49" s="21"/>
      <c r="B49" s="17" t="s">
        <v>167</v>
      </c>
      <c r="C49" s="74" t="s">
        <v>241</v>
      </c>
      <c r="D49" s="75"/>
      <c r="E49" s="76"/>
      <c r="F49" s="58" t="s">
        <v>222</v>
      </c>
      <c r="G49" s="59"/>
      <c r="H49" s="59"/>
      <c r="I49" s="59"/>
      <c r="J49" s="59"/>
      <c r="K49" s="60"/>
      <c r="L49" s="49">
        <v>33000</v>
      </c>
      <c r="M49" s="49">
        <v>16500</v>
      </c>
      <c r="N49" s="34">
        <f>M49/L49*100</f>
        <v>50</v>
      </c>
      <c r="Q49" s="28"/>
    </row>
    <row r="50" spans="1:14" ht="81" customHeight="1">
      <c r="A50" s="21"/>
      <c r="B50" s="17" t="s">
        <v>168</v>
      </c>
      <c r="C50" s="118" t="s">
        <v>212</v>
      </c>
      <c r="D50" s="119"/>
      <c r="E50" s="120"/>
      <c r="F50" s="127" t="s">
        <v>217</v>
      </c>
      <c r="G50" s="128" t="s">
        <v>213</v>
      </c>
      <c r="H50" s="128" t="s">
        <v>213</v>
      </c>
      <c r="I50" s="128" t="s">
        <v>213</v>
      </c>
      <c r="J50" s="128" t="s">
        <v>213</v>
      </c>
      <c r="K50" s="129" t="s">
        <v>213</v>
      </c>
      <c r="L50" s="36">
        <v>11000</v>
      </c>
      <c r="M50" s="36">
        <v>1150</v>
      </c>
      <c r="N50" s="34">
        <f aca="true" t="shared" si="1" ref="N50:N66">M50/L50*100</f>
        <v>10.454545454545453</v>
      </c>
    </row>
    <row r="51" spans="1:14" ht="89.25" customHeight="1">
      <c r="A51" s="21"/>
      <c r="B51" s="17" t="s">
        <v>169</v>
      </c>
      <c r="C51" s="58" t="s">
        <v>247</v>
      </c>
      <c r="D51" s="75"/>
      <c r="E51" s="76"/>
      <c r="F51" s="58" t="s">
        <v>248</v>
      </c>
      <c r="G51" s="59"/>
      <c r="H51" s="59"/>
      <c r="I51" s="59"/>
      <c r="J51" s="59"/>
      <c r="K51" s="139"/>
      <c r="L51" s="36">
        <v>12000</v>
      </c>
      <c r="M51" s="36">
        <v>0</v>
      </c>
      <c r="N51" s="34">
        <f t="shared" si="1"/>
        <v>0</v>
      </c>
    </row>
    <row r="52" spans="1:14" ht="101.25" customHeight="1">
      <c r="A52" s="21"/>
      <c r="B52" s="17" t="s">
        <v>58</v>
      </c>
      <c r="C52" s="118" t="s">
        <v>214</v>
      </c>
      <c r="D52" s="119"/>
      <c r="E52" s="120"/>
      <c r="F52" s="127" t="s">
        <v>244</v>
      </c>
      <c r="G52" s="128"/>
      <c r="H52" s="128"/>
      <c r="I52" s="128"/>
      <c r="J52" s="128"/>
      <c r="K52" s="129"/>
      <c r="L52" s="48">
        <v>13000</v>
      </c>
      <c r="M52" s="36">
        <v>0</v>
      </c>
      <c r="N52" s="34">
        <f t="shared" si="1"/>
        <v>0</v>
      </c>
    </row>
    <row r="53" spans="1:14" ht="108.75" customHeight="1">
      <c r="A53" s="21"/>
      <c r="B53" s="17" t="s">
        <v>59</v>
      </c>
      <c r="C53" s="74" t="s">
        <v>239</v>
      </c>
      <c r="D53" s="75"/>
      <c r="E53" s="76"/>
      <c r="F53" s="58" t="s">
        <v>240</v>
      </c>
      <c r="G53" s="59"/>
      <c r="H53" s="59"/>
      <c r="I53" s="59"/>
      <c r="J53" s="59"/>
      <c r="K53" s="60"/>
      <c r="L53" s="48">
        <v>0</v>
      </c>
      <c r="M53" s="36">
        <v>750</v>
      </c>
      <c r="N53" s="34">
        <v>0</v>
      </c>
    </row>
    <row r="54" spans="1:14" ht="108.75" customHeight="1">
      <c r="A54" s="21"/>
      <c r="B54" s="17" t="s">
        <v>116</v>
      </c>
      <c r="C54" s="74" t="s">
        <v>246</v>
      </c>
      <c r="D54" s="75"/>
      <c r="E54" s="76"/>
      <c r="F54" s="58" t="s">
        <v>245</v>
      </c>
      <c r="G54" s="59"/>
      <c r="H54" s="59"/>
      <c r="I54" s="59"/>
      <c r="J54" s="59"/>
      <c r="K54" s="60"/>
      <c r="L54" s="48">
        <v>0</v>
      </c>
      <c r="M54" s="36">
        <v>2000</v>
      </c>
      <c r="N54" s="34">
        <v>0</v>
      </c>
    </row>
    <row r="55" spans="1:14" ht="91.5" customHeight="1">
      <c r="A55" s="21"/>
      <c r="B55" s="17" t="s">
        <v>131</v>
      </c>
      <c r="C55" s="74" t="s">
        <v>273</v>
      </c>
      <c r="D55" s="75"/>
      <c r="E55" s="76"/>
      <c r="F55" s="58" t="s">
        <v>274</v>
      </c>
      <c r="G55" s="59"/>
      <c r="H55" s="59"/>
      <c r="I55" s="59"/>
      <c r="J55" s="59"/>
      <c r="K55" s="60"/>
      <c r="L55" s="48">
        <v>31000</v>
      </c>
      <c r="M55" s="36">
        <v>5000</v>
      </c>
      <c r="N55" s="34">
        <f t="shared" si="1"/>
        <v>16.129032258064516</v>
      </c>
    </row>
    <row r="56" spans="1:14" ht="93.75" customHeight="1">
      <c r="A56" s="21"/>
      <c r="B56" s="17" t="s">
        <v>170</v>
      </c>
      <c r="C56" s="118" t="s">
        <v>215</v>
      </c>
      <c r="D56" s="119"/>
      <c r="E56" s="120"/>
      <c r="F56" s="127" t="s">
        <v>216</v>
      </c>
      <c r="G56" s="128"/>
      <c r="H56" s="128"/>
      <c r="I56" s="128"/>
      <c r="J56" s="128"/>
      <c r="K56" s="129"/>
      <c r="L56" s="48">
        <v>66000</v>
      </c>
      <c r="M56" s="36">
        <f>105668.1</f>
        <v>105668.1</v>
      </c>
      <c r="N56" s="34">
        <f t="shared" si="1"/>
        <v>160.1031818181818</v>
      </c>
    </row>
    <row r="57" spans="1:14" ht="93.75" customHeight="1">
      <c r="A57" s="21"/>
      <c r="B57" s="17" t="s">
        <v>60</v>
      </c>
      <c r="C57" s="118" t="s">
        <v>218</v>
      </c>
      <c r="D57" s="119"/>
      <c r="E57" s="120"/>
      <c r="F57" s="127" t="s">
        <v>221</v>
      </c>
      <c r="G57" s="128"/>
      <c r="H57" s="128"/>
      <c r="I57" s="128"/>
      <c r="J57" s="128"/>
      <c r="K57" s="129"/>
      <c r="L57" s="48">
        <v>2000</v>
      </c>
      <c r="M57" s="36">
        <v>450</v>
      </c>
      <c r="N57" s="34">
        <f t="shared" si="1"/>
        <v>22.5</v>
      </c>
    </row>
    <row r="58" spans="1:14" ht="111" customHeight="1">
      <c r="A58" s="21"/>
      <c r="B58" s="17" t="s">
        <v>171</v>
      </c>
      <c r="C58" s="118" t="s">
        <v>219</v>
      </c>
      <c r="D58" s="119"/>
      <c r="E58" s="120"/>
      <c r="F58" s="127" t="s">
        <v>222</v>
      </c>
      <c r="G58" s="128"/>
      <c r="H58" s="128"/>
      <c r="I58" s="128"/>
      <c r="J58" s="128"/>
      <c r="K58" s="129"/>
      <c r="L58" s="48">
        <v>0</v>
      </c>
      <c r="M58" s="36">
        <v>3000</v>
      </c>
      <c r="N58" s="34">
        <v>0</v>
      </c>
    </row>
    <row r="59" spans="1:14" ht="93.75" customHeight="1">
      <c r="A59" s="21"/>
      <c r="B59" s="17" t="s">
        <v>117</v>
      </c>
      <c r="C59" s="118" t="s">
        <v>220</v>
      </c>
      <c r="D59" s="119"/>
      <c r="E59" s="120"/>
      <c r="F59" s="127" t="s">
        <v>216</v>
      </c>
      <c r="G59" s="128"/>
      <c r="H59" s="128"/>
      <c r="I59" s="128"/>
      <c r="J59" s="128"/>
      <c r="K59" s="129"/>
      <c r="L59" s="48">
        <v>8000</v>
      </c>
      <c r="M59" s="36">
        <f>3255.82</f>
        <v>3255.82</v>
      </c>
      <c r="N59" s="34">
        <f t="shared" si="1"/>
        <v>40.697750000000006</v>
      </c>
    </row>
    <row r="60" spans="1:14" ht="101.25" customHeight="1">
      <c r="A60" s="21"/>
      <c r="B60" s="17" t="s">
        <v>172</v>
      </c>
      <c r="C60" s="58" t="s">
        <v>223</v>
      </c>
      <c r="D60" s="75"/>
      <c r="E60" s="76"/>
      <c r="F60" s="58" t="s">
        <v>224</v>
      </c>
      <c r="G60" s="59"/>
      <c r="H60" s="59"/>
      <c r="I60" s="59"/>
      <c r="J60" s="59"/>
      <c r="K60" s="60"/>
      <c r="L60" s="48">
        <v>6000</v>
      </c>
      <c r="M60" s="36">
        <v>500</v>
      </c>
      <c r="N60" s="34">
        <f t="shared" si="1"/>
        <v>8.333333333333332</v>
      </c>
    </row>
    <row r="61" spans="1:14" ht="101.25" customHeight="1">
      <c r="A61" s="21"/>
      <c r="B61" s="17" t="s">
        <v>61</v>
      </c>
      <c r="C61" s="58" t="s">
        <v>275</v>
      </c>
      <c r="D61" s="59"/>
      <c r="E61" s="60"/>
      <c r="F61" s="58" t="s">
        <v>217</v>
      </c>
      <c r="G61" s="59"/>
      <c r="H61" s="59"/>
      <c r="I61" s="59"/>
      <c r="J61" s="59"/>
      <c r="K61" s="60"/>
      <c r="L61" s="48">
        <v>0</v>
      </c>
      <c r="M61" s="36">
        <v>150</v>
      </c>
      <c r="N61" s="34">
        <v>0</v>
      </c>
    </row>
    <row r="62" spans="1:14" ht="170.25" customHeight="1">
      <c r="A62" s="21"/>
      <c r="B62" s="17" t="s">
        <v>297</v>
      </c>
      <c r="C62" s="58" t="s">
        <v>249</v>
      </c>
      <c r="D62" s="75"/>
      <c r="E62" s="76"/>
      <c r="F62" s="58" t="s">
        <v>250</v>
      </c>
      <c r="G62" s="59"/>
      <c r="H62" s="59"/>
      <c r="I62" s="59"/>
      <c r="J62" s="59"/>
      <c r="K62" s="60"/>
      <c r="L62" s="48">
        <v>165000</v>
      </c>
      <c r="M62" s="36">
        <v>0</v>
      </c>
      <c r="N62" s="34">
        <f t="shared" si="1"/>
        <v>0</v>
      </c>
    </row>
    <row r="63" spans="1:14" ht="216" customHeight="1">
      <c r="A63" s="21"/>
      <c r="B63" s="17" t="s">
        <v>298</v>
      </c>
      <c r="C63" s="58" t="s">
        <v>251</v>
      </c>
      <c r="D63" s="75"/>
      <c r="E63" s="76"/>
      <c r="F63" s="58" t="s">
        <v>252</v>
      </c>
      <c r="G63" s="59"/>
      <c r="H63" s="59"/>
      <c r="I63" s="59"/>
      <c r="J63" s="59"/>
      <c r="K63" s="60"/>
      <c r="L63" s="48">
        <v>28000</v>
      </c>
      <c r="M63" s="36">
        <v>0</v>
      </c>
      <c r="N63" s="34">
        <f t="shared" si="1"/>
        <v>0</v>
      </c>
    </row>
    <row r="64" spans="1:14" ht="71.25" customHeight="1">
      <c r="A64" s="18"/>
      <c r="B64" s="17" t="s">
        <v>299</v>
      </c>
      <c r="C64" s="118" t="s">
        <v>154</v>
      </c>
      <c r="D64" s="119"/>
      <c r="E64" s="120"/>
      <c r="F64" s="127" t="s">
        <v>155</v>
      </c>
      <c r="G64" s="128"/>
      <c r="H64" s="128"/>
      <c r="I64" s="128"/>
      <c r="J64" s="128"/>
      <c r="K64" s="129"/>
      <c r="L64" s="48">
        <v>115000</v>
      </c>
      <c r="M64" s="49">
        <v>10000</v>
      </c>
      <c r="N64" s="34">
        <f t="shared" si="1"/>
        <v>8.695652173913043</v>
      </c>
    </row>
    <row r="65" spans="1:14" ht="98.25" customHeight="1">
      <c r="A65" s="18"/>
      <c r="B65" s="17" t="s">
        <v>132</v>
      </c>
      <c r="C65" s="74" t="s">
        <v>156</v>
      </c>
      <c r="D65" s="75"/>
      <c r="E65" s="76"/>
      <c r="F65" s="58" t="s">
        <v>157</v>
      </c>
      <c r="G65" s="59"/>
      <c r="H65" s="59"/>
      <c r="I65" s="59"/>
      <c r="J65" s="59"/>
      <c r="K65" s="60"/>
      <c r="L65" s="48">
        <v>0</v>
      </c>
      <c r="M65" s="48">
        <v>2382695</v>
      </c>
      <c r="N65" s="34">
        <v>0</v>
      </c>
    </row>
    <row r="66" spans="1:14" ht="117" customHeight="1">
      <c r="A66" s="21"/>
      <c r="B66" s="17" t="s">
        <v>300</v>
      </c>
      <c r="C66" s="71" t="s">
        <v>225</v>
      </c>
      <c r="D66" s="72"/>
      <c r="E66" s="73"/>
      <c r="F66" s="67" t="s">
        <v>226</v>
      </c>
      <c r="G66" s="68"/>
      <c r="H66" s="68"/>
      <c r="I66" s="68"/>
      <c r="J66" s="68"/>
      <c r="K66" s="70"/>
      <c r="L66" s="36">
        <v>5000</v>
      </c>
      <c r="M66" s="36">
        <v>0</v>
      </c>
      <c r="N66" s="34">
        <f t="shared" si="1"/>
        <v>0</v>
      </c>
    </row>
    <row r="67" spans="1:14" ht="33.75" customHeight="1">
      <c r="A67" s="21"/>
      <c r="B67" s="17" t="s">
        <v>301</v>
      </c>
      <c r="C67" s="77" t="s">
        <v>17</v>
      </c>
      <c r="D67" s="78"/>
      <c r="E67" s="79"/>
      <c r="F67" s="80" t="s">
        <v>2</v>
      </c>
      <c r="G67" s="81"/>
      <c r="H67" s="81"/>
      <c r="I67" s="81"/>
      <c r="J67" s="81"/>
      <c r="K67" s="82"/>
      <c r="L67" s="32">
        <f>L68</f>
        <v>424268683.88</v>
      </c>
      <c r="M67" s="32">
        <f>M69+M74+M82+M100+M113+M110+M107</f>
        <v>231339787.54</v>
      </c>
      <c r="N67" s="33">
        <f t="shared" si="0"/>
        <v>54.526717697936924</v>
      </c>
    </row>
    <row r="68" spans="1:14" ht="51.75" customHeight="1">
      <c r="A68" s="21"/>
      <c r="B68" s="17" t="s">
        <v>262</v>
      </c>
      <c r="C68" s="77" t="s">
        <v>3</v>
      </c>
      <c r="D68" s="78"/>
      <c r="E68" s="79"/>
      <c r="F68" s="80" t="s">
        <v>30</v>
      </c>
      <c r="G68" s="81"/>
      <c r="H68" s="81"/>
      <c r="I68" s="81"/>
      <c r="J68" s="81"/>
      <c r="K68" s="82"/>
      <c r="L68" s="32">
        <f>L69+L74+L82+L100</f>
        <v>424268683.88</v>
      </c>
      <c r="M68" s="32">
        <f>M69+M74+M82+M100</f>
        <v>239000608.4</v>
      </c>
      <c r="N68" s="33">
        <f t="shared" si="0"/>
        <v>56.33237084912891</v>
      </c>
    </row>
    <row r="69" spans="1:14" ht="45" customHeight="1">
      <c r="A69" s="21"/>
      <c r="B69" s="17" t="s">
        <v>133</v>
      </c>
      <c r="C69" s="77" t="s">
        <v>135</v>
      </c>
      <c r="D69" s="78"/>
      <c r="E69" s="79"/>
      <c r="F69" s="80" t="s">
        <v>125</v>
      </c>
      <c r="G69" s="81"/>
      <c r="H69" s="81"/>
      <c r="I69" s="81"/>
      <c r="J69" s="81"/>
      <c r="K69" s="82"/>
      <c r="L69" s="32">
        <f>L70+L72</f>
        <v>159514000</v>
      </c>
      <c r="M69" s="32">
        <f>M70+M72</f>
        <v>79758000</v>
      </c>
      <c r="N69" s="33">
        <f t="shared" si="0"/>
        <v>50.00062690422157</v>
      </c>
    </row>
    <row r="70" spans="1:14" ht="39.75" customHeight="1">
      <c r="A70" s="21"/>
      <c r="B70" s="17" t="s">
        <v>62</v>
      </c>
      <c r="C70" s="71" t="s">
        <v>159</v>
      </c>
      <c r="D70" s="72"/>
      <c r="E70" s="73"/>
      <c r="F70" s="58" t="s">
        <v>158</v>
      </c>
      <c r="G70" s="59"/>
      <c r="H70" s="59"/>
      <c r="I70" s="59"/>
      <c r="J70" s="59"/>
      <c r="K70" s="60"/>
      <c r="L70" s="48">
        <f>L71</f>
        <v>98318000</v>
      </c>
      <c r="M70" s="48">
        <f>M71</f>
        <v>49158000</v>
      </c>
      <c r="N70" s="34">
        <f t="shared" si="0"/>
        <v>49.998982892247604</v>
      </c>
    </row>
    <row r="71" spans="1:14" ht="50.25" customHeight="1">
      <c r="A71" s="21"/>
      <c r="B71" s="17" t="s">
        <v>72</v>
      </c>
      <c r="C71" s="71" t="s">
        <v>175</v>
      </c>
      <c r="D71" s="72"/>
      <c r="E71" s="73"/>
      <c r="F71" s="61" t="s">
        <v>178</v>
      </c>
      <c r="G71" s="62"/>
      <c r="H71" s="62"/>
      <c r="I71" s="62"/>
      <c r="J71" s="62"/>
      <c r="K71" s="63"/>
      <c r="L71" s="48">
        <v>98318000</v>
      </c>
      <c r="M71" s="48">
        <v>49158000</v>
      </c>
      <c r="N71" s="34">
        <f t="shared" si="0"/>
        <v>49.998982892247604</v>
      </c>
    </row>
    <row r="72" spans="1:14" ht="42.75" customHeight="1">
      <c r="A72" s="21"/>
      <c r="B72" s="17" t="s">
        <v>107</v>
      </c>
      <c r="C72" s="71" t="s">
        <v>160</v>
      </c>
      <c r="D72" s="72"/>
      <c r="E72" s="73"/>
      <c r="F72" s="58" t="s">
        <v>161</v>
      </c>
      <c r="G72" s="59"/>
      <c r="H72" s="59"/>
      <c r="I72" s="59"/>
      <c r="J72" s="59"/>
      <c r="K72" s="60"/>
      <c r="L72" s="48">
        <f>L73</f>
        <v>61196000</v>
      </c>
      <c r="M72" s="48">
        <f>M73</f>
        <v>30600000</v>
      </c>
      <c r="N72" s="34">
        <f aca="true" t="shared" si="2" ref="N72:N119">M72/L72*100</f>
        <v>50.003268187463235</v>
      </c>
    </row>
    <row r="73" spans="1:14" ht="63.75" customHeight="1">
      <c r="A73" s="21"/>
      <c r="B73" s="17" t="s">
        <v>118</v>
      </c>
      <c r="C73" s="71" t="s">
        <v>176</v>
      </c>
      <c r="D73" s="72"/>
      <c r="E73" s="73"/>
      <c r="F73" s="61" t="s">
        <v>162</v>
      </c>
      <c r="G73" s="62"/>
      <c r="H73" s="62"/>
      <c r="I73" s="62"/>
      <c r="J73" s="62"/>
      <c r="K73" s="63"/>
      <c r="L73" s="48">
        <v>61196000</v>
      </c>
      <c r="M73" s="48">
        <v>30600000</v>
      </c>
      <c r="N73" s="34">
        <f t="shared" si="2"/>
        <v>50.003268187463235</v>
      </c>
    </row>
    <row r="74" spans="1:14" ht="48.75" customHeight="1">
      <c r="A74" s="20"/>
      <c r="B74" s="17" t="s">
        <v>119</v>
      </c>
      <c r="C74" s="77" t="s">
        <v>179</v>
      </c>
      <c r="D74" s="78"/>
      <c r="E74" s="79"/>
      <c r="F74" s="80" t="s">
        <v>75</v>
      </c>
      <c r="G74" s="81"/>
      <c r="H74" s="81"/>
      <c r="I74" s="81"/>
      <c r="J74" s="81"/>
      <c r="K74" s="82"/>
      <c r="L74" s="53">
        <f>L77+L76+L75</f>
        <v>16597793.88</v>
      </c>
      <c r="M74" s="53">
        <f>M77+M76+M75</f>
        <v>11529793.88</v>
      </c>
      <c r="N74" s="33">
        <f t="shared" si="2"/>
        <v>69.46582156254611</v>
      </c>
    </row>
    <row r="75" spans="1:14" ht="54" customHeight="1">
      <c r="A75" s="22"/>
      <c r="B75" s="17" t="s">
        <v>148</v>
      </c>
      <c r="C75" s="71" t="s">
        <v>276</v>
      </c>
      <c r="D75" s="72"/>
      <c r="E75" s="73"/>
      <c r="F75" s="61" t="s">
        <v>277</v>
      </c>
      <c r="G75" s="62"/>
      <c r="H75" s="62"/>
      <c r="I75" s="62"/>
      <c r="J75" s="62"/>
      <c r="K75" s="63"/>
      <c r="L75" s="54">
        <f>1013993.88</f>
        <v>1013993.88</v>
      </c>
      <c r="M75" s="54">
        <f>1013993.88</f>
        <v>1013993.88</v>
      </c>
      <c r="N75" s="34">
        <f>M75/L75*100</f>
        <v>100</v>
      </c>
    </row>
    <row r="76" spans="1:14" ht="51" customHeight="1">
      <c r="A76" s="22"/>
      <c r="B76" s="17" t="s">
        <v>302</v>
      </c>
      <c r="C76" s="71" t="s">
        <v>278</v>
      </c>
      <c r="D76" s="72"/>
      <c r="E76" s="73"/>
      <c r="F76" s="61" t="s">
        <v>279</v>
      </c>
      <c r="G76" s="62"/>
      <c r="H76" s="62"/>
      <c r="I76" s="62"/>
      <c r="J76" s="62"/>
      <c r="K76" s="63"/>
      <c r="L76" s="54">
        <v>86700</v>
      </c>
      <c r="M76" s="54">
        <v>86700</v>
      </c>
      <c r="N76" s="34">
        <f t="shared" si="2"/>
        <v>100</v>
      </c>
    </row>
    <row r="77" spans="1:17" ht="33" customHeight="1">
      <c r="A77" s="23"/>
      <c r="B77" s="17" t="s">
        <v>303</v>
      </c>
      <c r="C77" s="106" t="s">
        <v>136</v>
      </c>
      <c r="D77" s="107"/>
      <c r="E77" s="108"/>
      <c r="F77" s="103" t="s">
        <v>99</v>
      </c>
      <c r="G77" s="104"/>
      <c r="H77" s="104"/>
      <c r="I77" s="104"/>
      <c r="J77" s="104"/>
      <c r="K77" s="105"/>
      <c r="L77" s="32">
        <f>L78+L79+L80+L81</f>
        <v>15497100</v>
      </c>
      <c r="M77" s="32">
        <f>M78+M79+M80+M81</f>
        <v>10429100</v>
      </c>
      <c r="N77" s="33">
        <f t="shared" si="2"/>
        <v>67.29710720070207</v>
      </c>
      <c r="O77" s="57"/>
      <c r="Q77" s="28"/>
    </row>
    <row r="78" spans="1:14" ht="72.75" customHeight="1">
      <c r="A78" s="20"/>
      <c r="B78" s="17" t="s">
        <v>174</v>
      </c>
      <c r="C78" s="61" t="s">
        <v>137</v>
      </c>
      <c r="D78" s="62"/>
      <c r="E78" s="63"/>
      <c r="F78" s="67" t="s">
        <v>280</v>
      </c>
      <c r="G78" s="68"/>
      <c r="H78" s="68"/>
      <c r="I78" s="68"/>
      <c r="J78" s="68"/>
      <c r="K78" s="69"/>
      <c r="L78" s="48">
        <v>9234000</v>
      </c>
      <c r="M78" s="49">
        <f>2770000+1385000+1385000</f>
        <v>5540000</v>
      </c>
      <c r="N78" s="34">
        <f t="shared" si="2"/>
        <v>59.99566818280269</v>
      </c>
    </row>
    <row r="79" spans="1:14" ht="84.75" customHeight="1">
      <c r="A79" s="20"/>
      <c r="B79" s="17" t="s">
        <v>227</v>
      </c>
      <c r="C79" s="61" t="s">
        <v>137</v>
      </c>
      <c r="D79" s="62"/>
      <c r="E79" s="63"/>
      <c r="F79" s="61" t="s">
        <v>281</v>
      </c>
      <c r="G79" s="62"/>
      <c r="H79" s="62"/>
      <c r="I79" s="62"/>
      <c r="J79" s="62"/>
      <c r="K79" s="63"/>
      <c r="L79" s="48">
        <v>5499200</v>
      </c>
      <c r="M79" s="48">
        <f>1374000+2751200</f>
        <v>4125200</v>
      </c>
      <c r="N79" s="34">
        <f t="shared" si="2"/>
        <v>75.0145475705557</v>
      </c>
    </row>
    <row r="80" spans="1:14" ht="154.5" customHeight="1">
      <c r="A80" s="20"/>
      <c r="B80" s="17" t="s">
        <v>304</v>
      </c>
      <c r="C80" s="61" t="s">
        <v>282</v>
      </c>
      <c r="D80" s="62"/>
      <c r="E80" s="63"/>
      <c r="F80" s="61" t="s">
        <v>283</v>
      </c>
      <c r="G80" s="62"/>
      <c r="H80" s="62"/>
      <c r="I80" s="62"/>
      <c r="J80" s="62"/>
      <c r="K80" s="63"/>
      <c r="L80" s="48">
        <v>640000</v>
      </c>
      <c r="M80" s="48">
        <v>640000</v>
      </c>
      <c r="N80" s="34">
        <f t="shared" si="2"/>
        <v>100</v>
      </c>
    </row>
    <row r="81" spans="1:14" ht="78.75" customHeight="1">
      <c r="A81" s="20"/>
      <c r="B81" s="17" t="s">
        <v>305</v>
      </c>
      <c r="C81" s="61" t="s">
        <v>284</v>
      </c>
      <c r="D81" s="62"/>
      <c r="E81" s="63"/>
      <c r="F81" s="61" t="s">
        <v>285</v>
      </c>
      <c r="G81" s="62"/>
      <c r="H81" s="62"/>
      <c r="I81" s="62"/>
      <c r="J81" s="62"/>
      <c r="K81" s="63"/>
      <c r="L81" s="48">
        <v>123900</v>
      </c>
      <c r="M81" s="48">
        <v>123900</v>
      </c>
      <c r="N81" s="34">
        <f t="shared" si="2"/>
        <v>100</v>
      </c>
    </row>
    <row r="82" spans="1:17" ht="39" customHeight="1">
      <c r="A82" s="20"/>
      <c r="B82" s="17" t="s">
        <v>263</v>
      </c>
      <c r="C82" s="80" t="s">
        <v>138</v>
      </c>
      <c r="D82" s="81"/>
      <c r="E82" s="82"/>
      <c r="F82" s="80" t="s">
        <v>126</v>
      </c>
      <c r="G82" s="81"/>
      <c r="H82" s="81"/>
      <c r="I82" s="81"/>
      <c r="J82" s="81"/>
      <c r="K82" s="82"/>
      <c r="L82" s="32">
        <f>L83+L84+L93+L94+L95+L97+L96</f>
        <v>219942700</v>
      </c>
      <c r="M82" s="32">
        <f>M83+M84+M93+M94+M95+M97+M96</f>
        <v>130685451.09</v>
      </c>
      <c r="N82" s="33">
        <f t="shared" si="2"/>
        <v>59.41795344423798</v>
      </c>
      <c r="O82" s="57"/>
      <c r="Q82" s="28"/>
    </row>
    <row r="83" spans="1:17" ht="48" customHeight="1">
      <c r="A83" s="20"/>
      <c r="B83" s="17" t="s">
        <v>264</v>
      </c>
      <c r="C83" s="61" t="s">
        <v>139</v>
      </c>
      <c r="D83" s="62"/>
      <c r="E83" s="63"/>
      <c r="F83" s="61" t="s">
        <v>101</v>
      </c>
      <c r="G83" s="62"/>
      <c r="H83" s="62"/>
      <c r="I83" s="62"/>
      <c r="J83" s="62"/>
      <c r="K83" s="63"/>
      <c r="L83" s="48">
        <v>2695300</v>
      </c>
      <c r="M83" s="48">
        <f>912500</f>
        <v>912500</v>
      </c>
      <c r="N83" s="34">
        <f t="shared" si="2"/>
        <v>33.85522947352799</v>
      </c>
      <c r="Q83" s="28"/>
    </row>
    <row r="84" spans="1:17" ht="75.75" customHeight="1">
      <c r="A84" s="20"/>
      <c r="B84" s="17" t="s">
        <v>265</v>
      </c>
      <c r="C84" s="61" t="s">
        <v>140</v>
      </c>
      <c r="D84" s="62"/>
      <c r="E84" s="63"/>
      <c r="F84" s="61" t="s">
        <v>97</v>
      </c>
      <c r="G84" s="62"/>
      <c r="H84" s="62"/>
      <c r="I84" s="62"/>
      <c r="J84" s="62"/>
      <c r="K84" s="63"/>
      <c r="L84" s="48">
        <f>L85+L86+L87+L88+L89+L90+L92+L91</f>
        <v>25522500</v>
      </c>
      <c r="M84" s="48">
        <f>M85+M86+M87+M88+M89+M90+M92+M91</f>
        <v>16820638</v>
      </c>
      <c r="N84" s="34">
        <f t="shared" si="2"/>
        <v>65.90513468508179</v>
      </c>
      <c r="Q84" s="28"/>
    </row>
    <row r="85" spans="1:17" ht="99.75" customHeight="1">
      <c r="A85" s="20"/>
      <c r="B85" s="17" t="s">
        <v>266</v>
      </c>
      <c r="C85" s="61" t="s">
        <v>141</v>
      </c>
      <c r="D85" s="62"/>
      <c r="E85" s="63"/>
      <c r="F85" s="61" t="s">
        <v>31</v>
      </c>
      <c r="G85" s="62"/>
      <c r="H85" s="62"/>
      <c r="I85" s="62"/>
      <c r="J85" s="62"/>
      <c r="K85" s="63"/>
      <c r="L85" s="48">
        <v>207000</v>
      </c>
      <c r="M85" s="48">
        <f>51750+51750</f>
        <v>103500</v>
      </c>
      <c r="N85" s="34">
        <f t="shared" si="2"/>
        <v>50</v>
      </c>
      <c r="Q85" s="28"/>
    </row>
    <row r="86" spans="1:14" ht="96" customHeight="1">
      <c r="A86" s="20"/>
      <c r="B86" s="17" t="s">
        <v>228</v>
      </c>
      <c r="C86" s="61" t="s">
        <v>141</v>
      </c>
      <c r="D86" s="62"/>
      <c r="E86" s="63"/>
      <c r="F86" s="61" t="s">
        <v>124</v>
      </c>
      <c r="G86" s="62"/>
      <c r="H86" s="62"/>
      <c r="I86" s="62"/>
      <c r="J86" s="62"/>
      <c r="K86" s="63"/>
      <c r="L86" s="48">
        <v>19124600</v>
      </c>
      <c r="M86" s="48">
        <f>7882577+1040647+1229305+1890709+4558500</f>
        <v>16601738</v>
      </c>
      <c r="N86" s="34">
        <f t="shared" si="2"/>
        <v>86.80828880081151</v>
      </c>
    </row>
    <row r="87" spans="1:16" ht="114.75" customHeight="1">
      <c r="A87" s="20"/>
      <c r="B87" s="17" t="s">
        <v>229</v>
      </c>
      <c r="C87" s="61" t="s">
        <v>141</v>
      </c>
      <c r="D87" s="62"/>
      <c r="E87" s="63"/>
      <c r="F87" s="61" t="s">
        <v>77</v>
      </c>
      <c r="G87" s="62"/>
      <c r="H87" s="62"/>
      <c r="I87" s="62"/>
      <c r="J87" s="62"/>
      <c r="K87" s="63"/>
      <c r="L87" s="48">
        <v>200</v>
      </c>
      <c r="M87" s="48">
        <v>200</v>
      </c>
      <c r="N87" s="34">
        <f t="shared" si="2"/>
        <v>100</v>
      </c>
      <c r="O87" s="2"/>
      <c r="P87" s="2"/>
    </row>
    <row r="88" spans="1:16" ht="64.5" customHeight="1">
      <c r="A88" s="20"/>
      <c r="B88" s="17" t="s">
        <v>230</v>
      </c>
      <c r="C88" s="61" t="s">
        <v>141</v>
      </c>
      <c r="D88" s="62"/>
      <c r="E88" s="63"/>
      <c r="F88" s="61" t="s">
        <v>129</v>
      </c>
      <c r="G88" s="62"/>
      <c r="H88" s="62"/>
      <c r="I88" s="62"/>
      <c r="J88" s="62"/>
      <c r="K88" s="63"/>
      <c r="L88" s="48">
        <v>115200</v>
      </c>
      <c r="M88" s="48">
        <v>115200</v>
      </c>
      <c r="N88" s="34">
        <f t="shared" si="2"/>
        <v>100</v>
      </c>
      <c r="O88" s="2"/>
      <c r="P88" s="2"/>
    </row>
    <row r="89" spans="1:17" ht="114.75" customHeight="1">
      <c r="A89" s="15"/>
      <c r="B89" s="17" t="s">
        <v>231</v>
      </c>
      <c r="C89" s="61" t="s">
        <v>141</v>
      </c>
      <c r="D89" s="62"/>
      <c r="E89" s="63"/>
      <c r="F89" s="67" t="s">
        <v>76</v>
      </c>
      <c r="G89" s="68"/>
      <c r="H89" s="68"/>
      <c r="I89" s="68"/>
      <c r="J89" s="68"/>
      <c r="K89" s="69"/>
      <c r="L89" s="48">
        <v>4914000</v>
      </c>
      <c r="M89" s="48">
        <v>0</v>
      </c>
      <c r="N89" s="34">
        <f t="shared" si="2"/>
        <v>0</v>
      </c>
      <c r="O89" s="57"/>
      <c r="Q89" s="28"/>
    </row>
    <row r="90" spans="1:14" ht="85.5" customHeight="1">
      <c r="A90" s="15"/>
      <c r="B90" s="17" t="s">
        <v>267</v>
      </c>
      <c r="C90" s="67" t="s">
        <v>141</v>
      </c>
      <c r="D90" s="68"/>
      <c r="E90" s="69"/>
      <c r="F90" s="61" t="s">
        <v>180</v>
      </c>
      <c r="G90" s="62"/>
      <c r="H90" s="62"/>
      <c r="I90" s="62"/>
      <c r="J90" s="62"/>
      <c r="K90" s="63"/>
      <c r="L90" s="48">
        <v>405400</v>
      </c>
      <c r="M90" s="48">
        <v>0</v>
      </c>
      <c r="N90" s="34">
        <f t="shared" si="2"/>
        <v>0</v>
      </c>
    </row>
    <row r="91" spans="1:14" ht="107.25" customHeight="1">
      <c r="A91" s="15"/>
      <c r="B91" s="17" t="s">
        <v>268</v>
      </c>
      <c r="C91" s="67" t="s">
        <v>141</v>
      </c>
      <c r="D91" s="68"/>
      <c r="E91" s="69"/>
      <c r="F91" s="61" t="s">
        <v>286</v>
      </c>
      <c r="G91" s="62"/>
      <c r="H91" s="62"/>
      <c r="I91" s="62"/>
      <c r="J91" s="62"/>
      <c r="K91" s="63"/>
      <c r="L91" s="48">
        <v>88200</v>
      </c>
      <c r="M91" s="48">
        <v>0</v>
      </c>
      <c r="N91" s="34">
        <f t="shared" si="2"/>
        <v>0</v>
      </c>
    </row>
    <row r="92" spans="1:14" ht="142.5" customHeight="1">
      <c r="A92" s="15"/>
      <c r="B92" s="17" t="s">
        <v>232</v>
      </c>
      <c r="C92" s="67" t="s">
        <v>142</v>
      </c>
      <c r="D92" s="68"/>
      <c r="E92" s="69"/>
      <c r="F92" s="67" t="s">
        <v>134</v>
      </c>
      <c r="G92" s="68"/>
      <c r="H92" s="68"/>
      <c r="I92" s="68"/>
      <c r="J92" s="68"/>
      <c r="K92" s="69"/>
      <c r="L92" s="48">
        <v>667900</v>
      </c>
      <c r="M92" s="49">
        <v>0</v>
      </c>
      <c r="N92" s="34">
        <f t="shared" si="2"/>
        <v>0</v>
      </c>
    </row>
    <row r="93" spans="1:14" ht="80.25" customHeight="1">
      <c r="A93" s="15"/>
      <c r="B93" s="17" t="s">
        <v>269</v>
      </c>
      <c r="C93" s="67" t="s">
        <v>143</v>
      </c>
      <c r="D93" s="68"/>
      <c r="E93" s="69"/>
      <c r="F93" s="61" t="s">
        <v>330</v>
      </c>
      <c r="G93" s="62"/>
      <c r="H93" s="62"/>
      <c r="I93" s="62"/>
      <c r="J93" s="62"/>
      <c r="K93" s="63"/>
      <c r="L93" s="48">
        <v>908400</v>
      </c>
      <c r="M93" s="48">
        <v>402997.03</v>
      </c>
      <c r="N93" s="34">
        <f t="shared" si="2"/>
        <v>44.363389476001764</v>
      </c>
    </row>
    <row r="94" spans="1:14" ht="81" customHeight="1">
      <c r="A94" s="15"/>
      <c r="B94" s="17" t="s">
        <v>233</v>
      </c>
      <c r="C94" s="64" t="s">
        <v>144</v>
      </c>
      <c r="D94" s="65"/>
      <c r="E94" s="66"/>
      <c r="F94" s="67" t="s">
        <v>128</v>
      </c>
      <c r="G94" s="68"/>
      <c r="H94" s="68"/>
      <c r="I94" s="68"/>
      <c r="J94" s="68"/>
      <c r="K94" s="69"/>
      <c r="L94" s="55">
        <v>96300</v>
      </c>
      <c r="M94" s="55">
        <v>20000</v>
      </c>
      <c r="N94" s="34">
        <f t="shared" si="2"/>
        <v>20.768431983385256</v>
      </c>
    </row>
    <row r="95" spans="1:14" ht="65.25" customHeight="1">
      <c r="A95" s="15"/>
      <c r="B95" s="17" t="s">
        <v>191</v>
      </c>
      <c r="C95" s="64" t="s">
        <v>145</v>
      </c>
      <c r="D95" s="65"/>
      <c r="E95" s="66"/>
      <c r="F95" s="67" t="s">
        <v>100</v>
      </c>
      <c r="G95" s="68"/>
      <c r="H95" s="68"/>
      <c r="I95" s="68"/>
      <c r="J95" s="68"/>
      <c r="K95" s="69"/>
      <c r="L95" s="48">
        <v>7353000</v>
      </c>
      <c r="M95" s="48">
        <f>5042716.06</f>
        <v>5042716.06</v>
      </c>
      <c r="N95" s="34">
        <f t="shared" si="2"/>
        <v>68.58038977288182</v>
      </c>
    </row>
    <row r="96" spans="1:14" ht="73.5" customHeight="1">
      <c r="A96" s="15"/>
      <c r="B96" s="17" t="s">
        <v>192</v>
      </c>
      <c r="C96" s="67" t="s">
        <v>204</v>
      </c>
      <c r="D96" s="68"/>
      <c r="E96" s="69"/>
      <c r="F96" s="67" t="s">
        <v>205</v>
      </c>
      <c r="G96" s="68"/>
      <c r="H96" s="68"/>
      <c r="I96" s="68"/>
      <c r="J96" s="68"/>
      <c r="K96" s="69"/>
      <c r="L96" s="48">
        <v>14600</v>
      </c>
      <c r="M96" s="48">
        <v>14600</v>
      </c>
      <c r="N96" s="34">
        <f t="shared" si="2"/>
        <v>100</v>
      </c>
    </row>
    <row r="97" spans="1:14" ht="42" customHeight="1">
      <c r="A97" s="15"/>
      <c r="B97" s="17" t="s">
        <v>193</v>
      </c>
      <c r="C97" s="103" t="s">
        <v>146</v>
      </c>
      <c r="D97" s="104"/>
      <c r="E97" s="105"/>
      <c r="F97" s="103" t="s">
        <v>98</v>
      </c>
      <c r="G97" s="104"/>
      <c r="H97" s="104"/>
      <c r="I97" s="104"/>
      <c r="J97" s="104"/>
      <c r="K97" s="105"/>
      <c r="L97" s="32">
        <f>L98+L99</f>
        <v>183352600</v>
      </c>
      <c r="M97" s="32">
        <f>M98+M99</f>
        <v>107472000</v>
      </c>
      <c r="N97" s="33">
        <f t="shared" si="2"/>
        <v>58.61493101270449</v>
      </c>
    </row>
    <row r="98" spans="1:14" ht="161.25" customHeight="1">
      <c r="A98" s="15"/>
      <c r="B98" s="17" t="s">
        <v>306</v>
      </c>
      <c r="C98" s="67" t="s">
        <v>147</v>
      </c>
      <c r="D98" s="68"/>
      <c r="E98" s="69"/>
      <c r="F98" s="136" t="s">
        <v>270</v>
      </c>
      <c r="G98" s="137"/>
      <c r="H98" s="137"/>
      <c r="I98" s="137"/>
      <c r="J98" s="137"/>
      <c r="K98" s="138"/>
      <c r="L98" s="48">
        <v>126593300</v>
      </c>
      <c r="M98" s="49">
        <f>29879000+7750000+9500000+7000000+7500000+6000000+1679000+5500000</f>
        <v>74808000</v>
      </c>
      <c r="N98" s="34">
        <f t="shared" si="2"/>
        <v>59.09317475727388</v>
      </c>
    </row>
    <row r="99" spans="1:14" ht="81" customHeight="1">
      <c r="A99" s="15"/>
      <c r="B99" s="17" t="s">
        <v>194</v>
      </c>
      <c r="C99" s="67" t="s">
        <v>147</v>
      </c>
      <c r="D99" s="68"/>
      <c r="E99" s="69"/>
      <c r="F99" s="136" t="s">
        <v>271</v>
      </c>
      <c r="G99" s="137"/>
      <c r="H99" s="137"/>
      <c r="I99" s="137"/>
      <c r="J99" s="137"/>
      <c r="K99" s="138"/>
      <c r="L99" s="48">
        <v>56759300</v>
      </c>
      <c r="M99" s="49">
        <f>13732000+3000000+3000000+3000000+3000000+2700000+4000000+232000</f>
        <v>32664000</v>
      </c>
      <c r="N99" s="34">
        <f t="shared" si="2"/>
        <v>57.548278431904556</v>
      </c>
    </row>
    <row r="100" spans="1:14" ht="30.75" customHeight="1">
      <c r="A100" s="15"/>
      <c r="B100" s="17" t="s">
        <v>195</v>
      </c>
      <c r="C100" s="103" t="s">
        <v>206</v>
      </c>
      <c r="D100" s="104"/>
      <c r="E100" s="105"/>
      <c r="F100" s="103" t="s">
        <v>207</v>
      </c>
      <c r="G100" s="104"/>
      <c r="H100" s="104"/>
      <c r="I100" s="104"/>
      <c r="J100" s="104"/>
      <c r="K100" s="105"/>
      <c r="L100" s="32">
        <f>L102+L101</f>
        <v>28214190</v>
      </c>
      <c r="M100" s="32">
        <f>M102+M101</f>
        <v>17027363.43</v>
      </c>
      <c r="N100" s="33">
        <f t="shared" si="2"/>
        <v>60.35035359866791</v>
      </c>
    </row>
    <row r="101" spans="1:14" ht="103.5" customHeight="1">
      <c r="A101" s="15"/>
      <c r="B101" s="17" t="s">
        <v>196</v>
      </c>
      <c r="C101" s="61" t="s">
        <v>242</v>
      </c>
      <c r="D101" s="62"/>
      <c r="E101" s="63"/>
      <c r="F101" s="61" t="s">
        <v>243</v>
      </c>
      <c r="G101" s="62"/>
      <c r="H101" s="62"/>
      <c r="I101" s="62"/>
      <c r="J101" s="62"/>
      <c r="K101" s="63"/>
      <c r="L101" s="48">
        <v>7996000</v>
      </c>
      <c r="M101" s="48">
        <v>3997800</v>
      </c>
      <c r="N101" s="34">
        <f t="shared" si="2"/>
        <v>49.997498749374685</v>
      </c>
    </row>
    <row r="102" spans="1:17" ht="53.25" customHeight="1">
      <c r="A102" s="15"/>
      <c r="B102" s="17" t="s">
        <v>197</v>
      </c>
      <c r="C102" s="67" t="s">
        <v>208</v>
      </c>
      <c r="D102" s="68"/>
      <c r="E102" s="69"/>
      <c r="F102" s="61" t="s">
        <v>209</v>
      </c>
      <c r="G102" s="62"/>
      <c r="H102" s="62"/>
      <c r="I102" s="62"/>
      <c r="J102" s="62"/>
      <c r="K102" s="63"/>
      <c r="L102" s="48">
        <f>L105+L106+L103+L104</f>
        <v>20218190</v>
      </c>
      <c r="M102" s="48">
        <f>M105+M106+M103+M104</f>
        <v>13029563.43</v>
      </c>
      <c r="N102" s="34">
        <f t="shared" si="2"/>
        <v>64.4447570727152</v>
      </c>
      <c r="Q102" s="28"/>
    </row>
    <row r="103" spans="1:17" ht="103.5" customHeight="1">
      <c r="A103" s="15"/>
      <c r="B103" s="17" t="s">
        <v>198</v>
      </c>
      <c r="C103" s="61" t="s">
        <v>314</v>
      </c>
      <c r="D103" s="62"/>
      <c r="E103" s="63"/>
      <c r="F103" s="61" t="s">
        <v>315</v>
      </c>
      <c r="G103" s="62"/>
      <c r="H103" s="62"/>
      <c r="I103" s="62"/>
      <c r="J103" s="62"/>
      <c r="K103" s="63"/>
      <c r="L103" s="48">
        <v>4381388</v>
      </c>
      <c r="M103" s="48">
        <f>4381388</f>
        <v>4381388</v>
      </c>
      <c r="N103" s="34">
        <f t="shared" si="2"/>
        <v>100</v>
      </c>
      <c r="Q103" s="28"/>
    </row>
    <row r="104" spans="1:17" ht="87" customHeight="1">
      <c r="A104" s="15"/>
      <c r="B104" s="17" t="s">
        <v>199</v>
      </c>
      <c r="C104" s="61" t="s">
        <v>314</v>
      </c>
      <c r="D104" s="62"/>
      <c r="E104" s="63"/>
      <c r="F104" s="61" t="s">
        <v>316</v>
      </c>
      <c r="G104" s="62"/>
      <c r="H104" s="62"/>
      <c r="I104" s="62"/>
      <c r="J104" s="62"/>
      <c r="K104" s="63"/>
      <c r="L104" s="48">
        <v>3585202</v>
      </c>
      <c r="M104" s="48">
        <v>3585202</v>
      </c>
      <c r="N104" s="34">
        <f t="shared" si="2"/>
        <v>100</v>
      </c>
      <c r="Q104" s="28"/>
    </row>
    <row r="105" spans="1:14" ht="84" customHeight="1">
      <c r="A105" s="15"/>
      <c r="B105" s="17" t="s">
        <v>200</v>
      </c>
      <c r="C105" s="61" t="s">
        <v>210</v>
      </c>
      <c r="D105" s="62"/>
      <c r="E105" s="63"/>
      <c r="F105" s="61" t="s">
        <v>253</v>
      </c>
      <c r="G105" s="62"/>
      <c r="H105" s="62"/>
      <c r="I105" s="62"/>
      <c r="J105" s="62"/>
      <c r="K105" s="63"/>
      <c r="L105" s="48">
        <v>10752100</v>
      </c>
      <c r="M105" s="48">
        <f>1792000+896000+896000+729223.43</f>
        <v>4313223.43</v>
      </c>
      <c r="N105" s="34">
        <f t="shared" si="2"/>
        <v>40.11517219891928</v>
      </c>
    </row>
    <row r="106" spans="1:14" ht="151.5" customHeight="1">
      <c r="A106" s="23"/>
      <c r="B106" s="17" t="s">
        <v>201</v>
      </c>
      <c r="C106" s="61" t="s">
        <v>210</v>
      </c>
      <c r="D106" s="62"/>
      <c r="E106" s="63"/>
      <c r="F106" s="61" t="s">
        <v>287</v>
      </c>
      <c r="G106" s="62"/>
      <c r="H106" s="62"/>
      <c r="I106" s="62"/>
      <c r="J106" s="62"/>
      <c r="K106" s="63"/>
      <c r="L106" s="56">
        <v>1499500</v>
      </c>
      <c r="M106" s="56">
        <f>374875+124958.4+124958.3+124958.3</f>
        <v>749750.0000000001</v>
      </c>
      <c r="N106" s="34">
        <f t="shared" si="2"/>
        <v>50.000000000000014</v>
      </c>
    </row>
    <row r="107" spans="1:14" ht="66.75" customHeight="1">
      <c r="A107" s="23"/>
      <c r="B107" s="17" t="s">
        <v>202</v>
      </c>
      <c r="C107" s="61" t="s">
        <v>318</v>
      </c>
      <c r="D107" s="62"/>
      <c r="E107" s="63"/>
      <c r="F107" s="103" t="s">
        <v>317</v>
      </c>
      <c r="G107" s="104"/>
      <c r="H107" s="104"/>
      <c r="I107" s="104"/>
      <c r="J107" s="104"/>
      <c r="K107" s="105"/>
      <c r="L107" s="52">
        <f>L108+L109</f>
        <v>0</v>
      </c>
      <c r="M107" s="52">
        <f>M108+M109</f>
        <v>1817.72</v>
      </c>
      <c r="N107" s="34">
        <v>0</v>
      </c>
    </row>
    <row r="108" spans="1:14" ht="63.75" customHeight="1">
      <c r="A108" s="23"/>
      <c r="B108" s="17" t="s">
        <v>234</v>
      </c>
      <c r="C108" s="61" t="s">
        <v>321</v>
      </c>
      <c r="D108" s="62"/>
      <c r="E108" s="63"/>
      <c r="F108" s="61" t="s">
        <v>319</v>
      </c>
      <c r="G108" s="62"/>
      <c r="H108" s="62"/>
      <c r="I108" s="62"/>
      <c r="J108" s="62"/>
      <c r="K108" s="63"/>
      <c r="L108" s="56">
        <v>0</v>
      </c>
      <c r="M108" s="56">
        <v>387.41</v>
      </c>
      <c r="N108" s="34">
        <v>0</v>
      </c>
    </row>
    <row r="109" spans="1:14" ht="63.75" customHeight="1">
      <c r="A109" s="23"/>
      <c r="B109" s="17" t="s">
        <v>235</v>
      </c>
      <c r="C109" s="61" t="s">
        <v>320</v>
      </c>
      <c r="D109" s="62"/>
      <c r="E109" s="63"/>
      <c r="F109" s="61" t="s">
        <v>319</v>
      </c>
      <c r="G109" s="62"/>
      <c r="H109" s="62"/>
      <c r="I109" s="62"/>
      <c r="J109" s="62"/>
      <c r="K109" s="63"/>
      <c r="L109" s="56">
        <v>0</v>
      </c>
      <c r="M109" s="56">
        <v>1430.31</v>
      </c>
      <c r="N109" s="34">
        <v>0</v>
      </c>
    </row>
    <row r="110" spans="1:14" ht="89.25" customHeight="1">
      <c r="A110" s="23"/>
      <c r="B110" s="17" t="s">
        <v>236</v>
      </c>
      <c r="C110" s="80" t="s">
        <v>288</v>
      </c>
      <c r="D110" s="81"/>
      <c r="E110" s="82"/>
      <c r="F110" s="61" t="s">
        <v>289</v>
      </c>
      <c r="G110" s="62"/>
      <c r="H110" s="62"/>
      <c r="I110" s="62"/>
      <c r="J110" s="62"/>
      <c r="K110" s="63"/>
      <c r="L110" s="52">
        <f>L111+L112</f>
        <v>0</v>
      </c>
      <c r="M110" s="52">
        <f>M111+M112</f>
        <v>1124974.82</v>
      </c>
      <c r="N110" s="33">
        <v>0</v>
      </c>
    </row>
    <row r="111" spans="1:14" ht="54" customHeight="1">
      <c r="A111" s="23"/>
      <c r="B111" s="17" t="s">
        <v>237</v>
      </c>
      <c r="C111" s="61" t="s">
        <v>290</v>
      </c>
      <c r="D111" s="62"/>
      <c r="E111" s="63"/>
      <c r="F111" s="61" t="s">
        <v>291</v>
      </c>
      <c r="G111" s="62"/>
      <c r="H111" s="62"/>
      <c r="I111" s="62"/>
      <c r="J111" s="62"/>
      <c r="K111" s="63"/>
      <c r="L111" s="56">
        <v>0</v>
      </c>
      <c r="M111" s="56">
        <v>747951.93</v>
      </c>
      <c r="N111" s="34">
        <v>0</v>
      </c>
    </row>
    <row r="112" spans="1:14" ht="63.75" customHeight="1">
      <c r="A112" s="23"/>
      <c r="B112" s="17" t="s">
        <v>322</v>
      </c>
      <c r="C112" s="61" t="s">
        <v>292</v>
      </c>
      <c r="D112" s="62"/>
      <c r="E112" s="63"/>
      <c r="F112" s="61" t="s">
        <v>293</v>
      </c>
      <c r="G112" s="62"/>
      <c r="H112" s="62"/>
      <c r="I112" s="62"/>
      <c r="J112" s="62"/>
      <c r="K112" s="63"/>
      <c r="L112" s="56">
        <v>0</v>
      </c>
      <c r="M112" s="56">
        <v>377022.89</v>
      </c>
      <c r="N112" s="34">
        <v>0</v>
      </c>
    </row>
    <row r="113" spans="1:14" ht="69.75" customHeight="1">
      <c r="A113" s="23"/>
      <c r="B113" s="17" t="s">
        <v>323</v>
      </c>
      <c r="C113" s="77" t="s">
        <v>182</v>
      </c>
      <c r="D113" s="78"/>
      <c r="E113" s="79"/>
      <c r="F113" s="80" t="s">
        <v>183</v>
      </c>
      <c r="G113" s="81"/>
      <c r="H113" s="81"/>
      <c r="I113" s="81"/>
      <c r="J113" s="81"/>
      <c r="K113" s="82"/>
      <c r="L113" s="52">
        <f>L115+L116+L117+L118</f>
        <v>0</v>
      </c>
      <c r="M113" s="52">
        <f>M115+M116+M117+M118+M114</f>
        <v>-8787613.399999999</v>
      </c>
      <c r="N113" s="34">
        <v>0</v>
      </c>
    </row>
    <row r="114" spans="1:14" ht="69.75" customHeight="1">
      <c r="A114" s="23"/>
      <c r="B114" s="17" t="s">
        <v>324</v>
      </c>
      <c r="C114" s="71" t="s">
        <v>294</v>
      </c>
      <c r="D114" s="72"/>
      <c r="E114" s="73"/>
      <c r="F114" s="61" t="s">
        <v>295</v>
      </c>
      <c r="G114" s="62"/>
      <c r="H114" s="62"/>
      <c r="I114" s="62"/>
      <c r="J114" s="62"/>
      <c r="K114" s="63"/>
      <c r="L114" s="56">
        <v>0</v>
      </c>
      <c r="M114" s="56">
        <v>-16385.2</v>
      </c>
      <c r="N114" s="34">
        <v>0</v>
      </c>
    </row>
    <row r="115" spans="1:14" ht="77.25" customHeight="1">
      <c r="A115" s="23"/>
      <c r="B115" s="17" t="s">
        <v>325</v>
      </c>
      <c r="C115" s="140" t="s">
        <v>184</v>
      </c>
      <c r="D115" s="141"/>
      <c r="E115" s="142"/>
      <c r="F115" s="61" t="s">
        <v>185</v>
      </c>
      <c r="G115" s="62"/>
      <c r="H115" s="62"/>
      <c r="I115" s="62"/>
      <c r="J115" s="62"/>
      <c r="K115" s="63"/>
      <c r="L115" s="56">
        <v>0</v>
      </c>
      <c r="M115" s="56">
        <f>-4583961.78</f>
        <v>-4583961.78</v>
      </c>
      <c r="N115" s="34">
        <v>0</v>
      </c>
    </row>
    <row r="116" spans="1:14" ht="101.25" customHeight="1">
      <c r="A116" s="23"/>
      <c r="B116" s="17" t="s">
        <v>326</v>
      </c>
      <c r="C116" s="71" t="s">
        <v>254</v>
      </c>
      <c r="D116" s="72"/>
      <c r="E116" s="73"/>
      <c r="F116" s="61" t="s">
        <v>272</v>
      </c>
      <c r="G116" s="62"/>
      <c r="H116" s="62"/>
      <c r="I116" s="62"/>
      <c r="J116" s="62"/>
      <c r="K116" s="63"/>
      <c r="L116" s="56">
        <v>0</v>
      </c>
      <c r="M116" s="56">
        <f>-866388.91</f>
        <v>-866388.91</v>
      </c>
      <c r="N116" s="34">
        <v>0</v>
      </c>
    </row>
    <row r="117" spans="1:14" ht="102.75" customHeight="1">
      <c r="A117" s="23"/>
      <c r="B117" s="17" t="s">
        <v>327</v>
      </c>
      <c r="C117" s="71" t="s">
        <v>255</v>
      </c>
      <c r="D117" s="72"/>
      <c r="E117" s="73"/>
      <c r="F117" s="61" t="s">
        <v>256</v>
      </c>
      <c r="G117" s="62"/>
      <c r="H117" s="62"/>
      <c r="I117" s="62"/>
      <c r="J117" s="62"/>
      <c r="K117" s="63"/>
      <c r="L117" s="56">
        <v>0</v>
      </c>
      <c r="M117" s="56">
        <f>-1178023.39</f>
        <v>-1178023.39</v>
      </c>
      <c r="N117" s="34">
        <v>0</v>
      </c>
    </row>
    <row r="118" spans="1:14" ht="77.25" customHeight="1">
      <c r="A118" s="23"/>
      <c r="B118" s="17" t="s">
        <v>328</v>
      </c>
      <c r="C118" s="140" t="s">
        <v>186</v>
      </c>
      <c r="D118" s="141"/>
      <c r="E118" s="142"/>
      <c r="F118" s="61" t="s">
        <v>185</v>
      </c>
      <c r="G118" s="62"/>
      <c r="H118" s="62"/>
      <c r="I118" s="62"/>
      <c r="J118" s="62"/>
      <c r="K118" s="63"/>
      <c r="L118" s="56">
        <v>0</v>
      </c>
      <c r="M118" s="56">
        <f>-2142854.12</f>
        <v>-2142854.12</v>
      </c>
      <c r="N118" s="34">
        <v>0</v>
      </c>
    </row>
    <row r="119" spans="1:17" ht="26.25" customHeight="1">
      <c r="A119" s="23"/>
      <c r="B119" s="17" t="s">
        <v>329</v>
      </c>
      <c r="C119" s="106"/>
      <c r="D119" s="65"/>
      <c r="E119" s="66"/>
      <c r="F119" s="107" t="s">
        <v>4</v>
      </c>
      <c r="G119" s="65"/>
      <c r="H119" s="65"/>
      <c r="I119" s="65"/>
      <c r="J119" s="65"/>
      <c r="K119" s="66"/>
      <c r="L119" s="32">
        <f>L67+L8</f>
        <v>667915683.88</v>
      </c>
      <c r="M119" s="32">
        <f>M67+M8</f>
        <v>346979450.06</v>
      </c>
      <c r="N119" s="33">
        <f t="shared" si="2"/>
        <v>51.949588613394425</v>
      </c>
      <c r="O119" s="57"/>
      <c r="P119" s="2"/>
      <c r="Q119" s="28"/>
    </row>
    <row r="120" spans="2:13" ht="12.75">
      <c r="B120" s="3"/>
      <c r="L120" s="30"/>
      <c r="M120" s="31"/>
    </row>
    <row r="121" spans="12:14" ht="12.75">
      <c r="L121" s="29"/>
      <c r="M121" s="4"/>
      <c r="N121" s="5"/>
    </row>
    <row r="122" ht="12">
      <c r="L122" s="30"/>
    </row>
    <row r="123" ht="9" customHeight="1">
      <c r="L123" s="30"/>
    </row>
    <row r="124" spans="8:14" ht="27" customHeight="1">
      <c r="H124" s="149"/>
      <c r="I124" s="149"/>
      <c r="J124" s="149"/>
      <c r="K124" s="149"/>
      <c r="L124" s="6"/>
      <c r="M124" s="150"/>
      <c r="N124" s="150"/>
    </row>
    <row r="125" spans="12:14" ht="12.75">
      <c r="L125" s="7"/>
      <c r="M125" s="150"/>
      <c r="N125" s="150"/>
    </row>
    <row r="126" ht="12">
      <c r="L126" s="35"/>
    </row>
    <row r="127" spans="12:13" ht="12.75">
      <c r="L127" s="8"/>
      <c r="M127" s="5"/>
    </row>
    <row r="128" ht="12">
      <c r="L128" s="35"/>
    </row>
    <row r="129" ht="18.75" customHeight="1">
      <c r="L129" s="28"/>
    </row>
    <row r="130" ht="12">
      <c r="L130" s="28"/>
    </row>
    <row r="131" ht="12">
      <c r="L131" s="35"/>
    </row>
  </sheetData>
  <sheetProtection/>
  <mergeCells count="234">
    <mergeCell ref="C106:E106"/>
    <mergeCell ref="F106:K106"/>
    <mergeCell ref="C110:E110"/>
    <mergeCell ref="F110:K110"/>
    <mergeCell ref="C111:E111"/>
    <mergeCell ref="C112:E112"/>
    <mergeCell ref="F111:K111"/>
    <mergeCell ref="F112:K112"/>
    <mergeCell ref="C114:E114"/>
    <mergeCell ref="F114:K114"/>
    <mergeCell ref="C107:E107"/>
    <mergeCell ref="C108:E108"/>
    <mergeCell ref="F108:K108"/>
    <mergeCell ref="F107:K107"/>
    <mergeCell ref="C109:E109"/>
    <mergeCell ref="F109:K109"/>
    <mergeCell ref="F53:K53"/>
    <mergeCell ref="C94:E94"/>
    <mergeCell ref="F82:K82"/>
    <mergeCell ref="F79:K79"/>
    <mergeCell ref="F77:K77"/>
    <mergeCell ref="C77:E77"/>
    <mergeCell ref="C97:E97"/>
    <mergeCell ref="C93:E93"/>
    <mergeCell ref="C92:E92"/>
    <mergeCell ref="F97:K97"/>
    <mergeCell ref="C101:E101"/>
    <mergeCell ref="F101:K101"/>
    <mergeCell ref="C98:E98"/>
    <mergeCell ref="F96:K96"/>
    <mergeCell ref="H124:K124"/>
    <mergeCell ref="M124:N125"/>
    <mergeCell ref="F102:K102"/>
    <mergeCell ref="F46:K46"/>
    <mergeCell ref="C119:E119"/>
    <mergeCell ref="C117:E117"/>
    <mergeCell ref="C102:E102"/>
    <mergeCell ref="F99:K99"/>
    <mergeCell ref="F100:K100"/>
    <mergeCell ref="C99:E99"/>
    <mergeCell ref="C105:E105"/>
    <mergeCell ref="C47:E47"/>
    <mergeCell ref="C64:E64"/>
    <mergeCell ref="F71:K71"/>
    <mergeCell ref="F95:K95"/>
    <mergeCell ref="F72:K72"/>
    <mergeCell ref="F119:K119"/>
    <mergeCell ref="C118:E118"/>
    <mergeCell ref="F116:K116"/>
    <mergeCell ref="C116:E116"/>
    <mergeCell ref="F118:K118"/>
    <mergeCell ref="C115:E115"/>
    <mergeCell ref="F115:K115"/>
    <mergeCell ref="F117:K117"/>
    <mergeCell ref="F113:K113"/>
    <mergeCell ref="F90:K90"/>
    <mergeCell ref="F8:K8"/>
    <mergeCell ref="C7:E7"/>
    <mergeCell ref="F30:K30"/>
    <mergeCell ref="F22:K22"/>
    <mergeCell ref="C70:E70"/>
    <mergeCell ref="F23:K23"/>
    <mergeCell ref="F24:K24"/>
    <mergeCell ref="F29:K29"/>
    <mergeCell ref="F26:K26"/>
    <mergeCell ref="C39:E39"/>
    <mergeCell ref="C16:E16"/>
    <mergeCell ref="C33:E33"/>
    <mergeCell ref="C44:E44"/>
    <mergeCell ref="C18:E18"/>
    <mergeCell ref="C42:E42"/>
    <mergeCell ref="C29:E29"/>
    <mergeCell ref="C113:E113"/>
    <mergeCell ref="F92:K92"/>
    <mergeCell ref="F105:K105"/>
    <mergeCell ref="C100:E100"/>
    <mergeCell ref="F98:K98"/>
    <mergeCell ref="C51:E51"/>
    <mergeCell ref="F51:K51"/>
    <mergeCell ref="C60:E60"/>
    <mergeCell ref="C62:E62"/>
    <mergeCell ref="C52:E52"/>
    <mergeCell ref="F52:K52"/>
    <mergeCell ref="C56:E56"/>
    <mergeCell ref="F56:K56"/>
    <mergeCell ref="C57:E57"/>
    <mergeCell ref="F57:K57"/>
    <mergeCell ref="F58:K58"/>
    <mergeCell ref="C58:E58"/>
    <mergeCell ref="C59:E59"/>
    <mergeCell ref="F59:K59"/>
    <mergeCell ref="C54:E54"/>
    <mergeCell ref="F54:K54"/>
    <mergeCell ref="C55:E55"/>
    <mergeCell ref="F55:K55"/>
    <mergeCell ref="C61:E61"/>
    <mergeCell ref="F61:K61"/>
    <mergeCell ref="C83:E83"/>
    <mergeCell ref="C11:E11"/>
    <mergeCell ref="C12:E12"/>
    <mergeCell ref="F43:K43"/>
    <mergeCell ref="C49:E49"/>
    <mergeCell ref="C9:E9"/>
    <mergeCell ref="F11:K11"/>
    <mergeCell ref="F49:K49"/>
    <mergeCell ref="F15:K15"/>
    <mergeCell ref="F31:K31"/>
    <mergeCell ref="F16:K16"/>
    <mergeCell ref="F18:K18"/>
    <mergeCell ref="C25:E25"/>
    <mergeCell ref="C34:E34"/>
    <mergeCell ref="F20:K20"/>
    <mergeCell ref="C26:E26"/>
    <mergeCell ref="F25:K25"/>
    <mergeCell ref="C24:E24"/>
    <mergeCell ref="C17:E17"/>
    <mergeCell ref="F17:K17"/>
    <mergeCell ref="C27:E27"/>
    <mergeCell ref="F27:K27"/>
    <mergeCell ref="C28:E28"/>
    <mergeCell ref="F28:K28"/>
    <mergeCell ref="C48:E48"/>
    <mergeCell ref="F35:K35"/>
    <mergeCell ref="F33:K33"/>
    <mergeCell ref="F70:K70"/>
    <mergeCell ref="F37:K37"/>
    <mergeCell ref="F64:K64"/>
    <mergeCell ref="F38:K38"/>
    <mergeCell ref="F44:K44"/>
    <mergeCell ref="F69:K69"/>
    <mergeCell ref="C71:E71"/>
    <mergeCell ref="C69:E69"/>
    <mergeCell ref="C41:E41"/>
    <mergeCell ref="C37:E37"/>
    <mergeCell ref="C40:E40"/>
    <mergeCell ref="F40:K40"/>
    <mergeCell ref="C50:E50"/>
    <mergeCell ref="F50:K50"/>
    <mergeCell ref="C38:E38"/>
    <mergeCell ref="F34:K34"/>
    <mergeCell ref="F47:K47"/>
    <mergeCell ref="C63:E63"/>
    <mergeCell ref="F60:K60"/>
    <mergeCell ref="F62:K62"/>
    <mergeCell ref="F63:K63"/>
    <mergeCell ref="C53:E53"/>
    <mergeCell ref="L5:L6"/>
    <mergeCell ref="C32:E32"/>
    <mergeCell ref="F32:K32"/>
    <mergeCell ref="C20:E20"/>
    <mergeCell ref="C13:E13"/>
    <mergeCell ref="C14:E14"/>
    <mergeCell ref="C15:E15"/>
    <mergeCell ref="C30:E30"/>
    <mergeCell ref="F88:K88"/>
    <mergeCell ref="C87:E87"/>
    <mergeCell ref="C43:E43"/>
    <mergeCell ref="C75:E75"/>
    <mergeCell ref="F87:K87"/>
    <mergeCell ref="F65:K65"/>
    <mergeCell ref="C68:E68"/>
    <mergeCell ref="F86:K86"/>
    <mergeCell ref="C31:E31"/>
    <mergeCell ref="C36:E36"/>
    <mergeCell ref="F36:K36"/>
    <mergeCell ref="C19:E19"/>
    <mergeCell ref="C23:E23"/>
    <mergeCell ref="F41:K41"/>
    <mergeCell ref="F45:K45"/>
    <mergeCell ref="C35:E35"/>
    <mergeCell ref="L1:M1"/>
    <mergeCell ref="F67:K67"/>
    <mergeCell ref="F68:K68"/>
    <mergeCell ref="F13:K13"/>
    <mergeCell ref="A3:M3"/>
    <mergeCell ref="M5:M6"/>
    <mergeCell ref="L2:N2"/>
    <mergeCell ref="N5:N6"/>
    <mergeCell ref="F39:K39"/>
    <mergeCell ref="F42:K42"/>
    <mergeCell ref="F14:K14"/>
    <mergeCell ref="B5:B6"/>
    <mergeCell ref="F5:K6"/>
    <mergeCell ref="F7:K7"/>
    <mergeCell ref="C8:E8"/>
    <mergeCell ref="C5:E6"/>
    <mergeCell ref="F21:K21"/>
    <mergeCell ref="F19:K19"/>
    <mergeCell ref="C22:E22"/>
    <mergeCell ref="C67:E67"/>
    <mergeCell ref="F9:K9"/>
    <mergeCell ref="C10:E10"/>
    <mergeCell ref="F12:K12"/>
    <mergeCell ref="F10:K10"/>
    <mergeCell ref="C65:E65"/>
    <mergeCell ref="F76:K76"/>
    <mergeCell ref="C76:E76"/>
    <mergeCell ref="C89:E89"/>
    <mergeCell ref="F89:K89"/>
    <mergeCell ref="C84:E84"/>
    <mergeCell ref="C85:E85"/>
    <mergeCell ref="C86:E86"/>
    <mergeCell ref="F84:K84"/>
    <mergeCell ref="F85:K85"/>
    <mergeCell ref="C78:E78"/>
    <mergeCell ref="F78:K78"/>
    <mergeCell ref="C74:E74"/>
    <mergeCell ref="F74:K74"/>
    <mergeCell ref="C82:E82"/>
    <mergeCell ref="C79:E79"/>
    <mergeCell ref="F48:K48"/>
    <mergeCell ref="C103:E103"/>
    <mergeCell ref="C104:E104"/>
    <mergeCell ref="F103:K103"/>
    <mergeCell ref="F104:K104"/>
    <mergeCell ref="C95:E95"/>
    <mergeCell ref="C96:E96"/>
    <mergeCell ref="C90:E90"/>
    <mergeCell ref="F94:K94"/>
    <mergeCell ref="C88:E88"/>
    <mergeCell ref="F83:K83"/>
    <mergeCell ref="F66:K66"/>
    <mergeCell ref="C66:E66"/>
    <mergeCell ref="C80:E80"/>
    <mergeCell ref="C81:E81"/>
    <mergeCell ref="F80:K80"/>
    <mergeCell ref="F81:K81"/>
    <mergeCell ref="C91:E91"/>
    <mergeCell ref="F91:K91"/>
    <mergeCell ref="F73:K73"/>
    <mergeCell ref="C72:E72"/>
    <mergeCell ref="C73:E73"/>
    <mergeCell ref="F75:K75"/>
    <mergeCell ref="F93:K93"/>
  </mergeCells>
  <printOptions/>
  <pageMargins left="0.7874015748031497" right="0" top="1.1811023622047245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2022-07-22T05:15:28Z</cp:lastPrinted>
  <dcterms:created xsi:type="dcterms:W3CDTF">1996-10-08T23:32:33Z</dcterms:created>
  <dcterms:modified xsi:type="dcterms:W3CDTF">2022-07-25T08:49:27Z</dcterms:modified>
  <cp:category/>
  <cp:version/>
  <cp:contentType/>
  <cp:contentStatus/>
</cp:coreProperties>
</file>