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<sst xmlns="http://schemas.openxmlformats.org/spreadsheetml/2006/main" count="137" uniqueCount="135">
  <si>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</si>
  <si>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</si>
  <si>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</si>
  <si>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</si>
  <si>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</si>
  <si>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</si>
  <si>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</si>
  <si>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</si>
  <si>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</si>
  <si>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</si>
  <si>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</si>
  <si>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</si>
  <si>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</si>
  <si>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</si>
  <si>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</si>
  <si>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</si>
  <si>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</si>
  <si>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</si>
  <si>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</si>
  <si>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</si>
  <si>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</si>
  <si>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</si>
  <si>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</si>
  <si>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</si>
  <si>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</si>
  <si>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</si>
  <si>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</si>
  <si>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</si>
  <si>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</si>
  <si>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</si>
  <si>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</si>
  <si>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</si>
  <si>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</si>
  <si>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</si>
  <si>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</si>
  <si>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</si>
  <si>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Субвенции бюджетам муниципальных образований,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</si>
  <si>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</si>
  <si>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</si>
  <si>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</si>
  <si>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</si>
  <si>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</si>
  <si>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Исполнение бюджета муниципального образования _________________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</si>
  <si>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</si>
  <si>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</si>
  <si>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</si>
  <si>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</si>
  <si>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</si>
  <si>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</si>
  <si>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</si>
  <si>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</si>
  <si>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</si>
  <si>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</si>
  <si>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</si>
  <si>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</si>
  <si>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</si>
  <si>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</si>
  <si>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</si>
  <si>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</si>
  <si>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</si>
  <si>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</si>
  <si>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</si>
  <si>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</si>
  <si>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</si>
  <si>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</si>
  <si>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</si>
  <si>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</si>
  <si>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</si>
  <si>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</si>
  <si>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</si>
  <si>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</si>
  <si>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</si>
  <si>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</si>
  <si>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</si>
  <si>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</si>
  <si>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</si>
  <si>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</si>
  <si>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</si>
  <si>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</si>
  <si>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</si>
  <si>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</si>
  <si>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</si>
  <si>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</si>
  <si>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</si>
  <si>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</si>
  <si>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</si>
  <si>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</si>
  <si>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</si>
  <si>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</si>
  <si>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</si>
  <si>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</si>
  <si>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</si>
  <si>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</si>
  <si>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</si>
  <si>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</si>
  <si>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</si>
  <si>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</si>
  <si>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</si>
  <si>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</si>
  <si>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</si>
  <si>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</si>
  <si>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</si>
  <si>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</si>
  <si>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</si>
  <si>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</si>
  <si>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</si>
  <si>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</si>
  <si>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</si>
  <si>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</si>
  <si>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</si>
  <si>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</si>
  <si>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</si>
  <si>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</si>
  <si>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</si>
  <si>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</si>
  <si>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</si>
  <si>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</si>
  <si>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</si>
  <si>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</si>
  <si>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</si>
  <si>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</si>
  <si>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</si>
  <si>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</si>
  <si>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</si>
  <si>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дополнительное образование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</si>
  <si>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</si>
  <si>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rFont val="Arial Cyr"/>
        <family val="0"/>
      </rPr>
      <t xml:space="preserve"> городской округ Нижняя Салда</t>
    </r>
  </si>
  <si>
    <t>по расходам  по состоянию на 01 мая 2017 года</t>
  </si>
  <si>
    <t>по доходам по состоянию на 01 мая  2017 года.</t>
  </si>
  <si>
    <t xml:space="preserve"> 2 02 15001 </t>
  </si>
  <si>
    <t xml:space="preserve"> 2 02 15000 </t>
  </si>
  <si>
    <t xml:space="preserve"> 2 02 20000 </t>
  </si>
  <si>
    <t xml:space="preserve">2 02 30000 </t>
  </si>
  <si>
    <t>2 19 60010</t>
  </si>
  <si>
    <t>2 02 40000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</si>
</sst>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8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8"/>
      <name val="Arial"/>
      <family val="2"/>
    </font>
    <font>
      <sz val="10"/>
      <color indexed="1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 Cyr"/>
      <family val="0"/>
    </font>
    <font>
      <sz val="10"/>
      <color theme="3" tint="-0.24997000396251678"/>
      <name val="Arial"/>
      <family val="2"/>
    </font>
    <font>
      <sz val="10"/>
      <color theme="3" tint="-0.24997000396251678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 style="medium"/>
      <right style="medium"/>
      <top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4" fontId="11" fillId="0" borderId="1">
      <alignment horizontal="right" wrapText="1"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2" applyNumberFormat="0" applyAlignment="0" applyProtection="0"/>
    <xf numFmtId="0" fontId="41" fillId="26" borderId="3" applyNumberFormat="0" applyAlignment="0" applyProtection="0"/>
    <xf numFmtId="0" fontId="42" fillId="26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7" borderId="8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0" fontId="3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180" fontId="3" fillId="0" borderId="11" xfId="0" applyNumberFormat="1" applyFont="1" applyBorder="1" applyAlignment="1">
      <alignment horizontal="center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vertical="center"/>
    </xf>
    <xf numFmtId="0" fontId="8" fillId="0" borderId="18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3" xfId="0" applyFont="1" applyFill="1" applyBorder="1" applyAlignment="1">
      <alignment/>
    </xf>
    <xf numFmtId="180" fontId="1" fillId="0" borderId="24" xfId="0" applyNumberFormat="1" applyFont="1" applyBorder="1" applyAlignment="1">
      <alignment horizontal="center"/>
    </xf>
    <xf numFmtId="180" fontId="1" fillId="0" borderId="25" xfId="0" applyNumberFormat="1" applyFont="1" applyBorder="1" applyAlignment="1">
      <alignment horizontal="center"/>
    </xf>
    <xf numFmtId="180" fontId="1" fillId="0" borderId="26" xfId="0" applyNumberFormat="1" applyFont="1" applyBorder="1" applyAlignment="1">
      <alignment horizontal="center"/>
    </xf>
    <xf numFmtId="180" fontId="3" fillId="0" borderId="13" xfId="0" applyNumberFormat="1" applyFont="1" applyBorder="1" applyAlignment="1">
      <alignment horizontal="center" vertical="center"/>
    </xf>
    <xf numFmtId="180" fontId="0" fillId="0" borderId="24" xfId="0" applyNumberFormat="1" applyFont="1" applyBorder="1" applyAlignment="1">
      <alignment horizontal="center"/>
    </xf>
    <xf numFmtId="180" fontId="0" fillId="0" borderId="27" xfId="0" applyNumberFormat="1" applyFont="1" applyBorder="1" applyAlignment="1">
      <alignment horizontal="center"/>
    </xf>
    <xf numFmtId="180" fontId="0" fillId="0" borderId="28" xfId="0" applyNumberFormat="1" applyFont="1" applyBorder="1" applyAlignment="1">
      <alignment horizontal="center"/>
    </xf>
    <xf numFmtId="180" fontId="3" fillId="0" borderId="29" xfId="0" applyNumberFormat="1" applyFont="1" applyBorder="1" applyAlignment="1">
      <alignment horizontal="center" vertical="center"/>
    </xf>
    <xf numFmtId="180" fontId="0" fillId="0" borderId="24" xfId="0" applyNumberFormat="1" applyFont="1" applyFill="1" applyBorder="1" applyAlignment="1">
      <alignment horizontal="center"/>
    </xf>
    <xf numFmtId="180" fontId="0" fillId="0" borderId="27" xfId="0" applyNumberFormat="1" applyFont="1" applyFill="1" applyBorder="1" applyAlignment="1">
      <alignment horizontal="center"/>
    </xf>
    <xf numFmtId="180" fontId="0" fillId="0" borderId="28" xfId="0" applyNumberFormat="1" applyFont="1" applyFill="1" applyBorder="1" applyAlignment="1">
      <alignment horizontal="center"/>
    </xf>
    <xf numFmtId="18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/>
    </xf>
    <xf numFmtId="0" fontId="4" fillId="0" borderId="34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3" xfId="0" applyFont="1" applyBorder="1" applyAlignment="1">
      <alignment/>
    </xf>
    <xf numFmtId="0" fontId="8" fillId="0" borderId="18" xfId="0" applyFont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5" xfId="0" applyFont="1" applyBorder="1" applyAlignment="1">
      <alignment/>
    </xf>
    <xf numFmtId="0" fontId="4" fillId="0" borderId="26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12" fillId="0" borderId="41" xfId="53" applyNumberFormat="1" applyFont="1" applyFill="1" applyBorder="1" applyAlignment="1">
      <alignment horizontal="left" vertical="top" wrapText="1"/>
      <protection/>
    </xf>
    <xf numFmtId="0" fontId="12" fillId="0" borderId="42" xfId="53" applyNumberFormat="1" applyFont="1" applyFill="1" applyBorder="1" applyAlignment="1">
      <alignment horizontal="left" vertical="top" wrapText="1"/>
      <protection/>
    </xf>
    <xf numFmtId="0" fontId="4" fillId="0" borderId="26" xfId="0" applyFont="1" applyBorder="1" applyAlignment="1">
      <alignment horizontal="left" vertical="center" wrapText="1"/>
    </xf>
    <xf numFmtId="0" fontId="12" fillId="0" borderId="43" xfId="53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/>
    </xf>
    <xf numFmtId="0" fontId="4" fillId="0" borderId="31" xfId="0" applyFont="1" applyBorder="1" applyAlignment="1">
      <alignment/>
    </xf>
    <xf numFmtId="0" fontId="12" fillId="0" borderId="44" xfId="53" applyNumberFormat="1" applyFont="1" applyFill="1" applyBorder="1" applyAlignment="1">
      <alignment horizontal="left" vertical="top" wrapText="1"/>
      <protection/>
    </xf>
    <xf numFmtId="0" fontId="8" fillId="0" borderId="27" xfId="0" applyFont="1" applyBorder="1" applyAlignment="1">
      <alignment/>
    </xf>
    <xf numFmtId="0" fontId="8" fillId="0" borderId="30" xfId="0" applyFont="1" applyBorder="1" applyAlignment="1">
      <alignment/>
    </xf>
    <xf numFmtId="0" fontId="5" fillId="0" borderId="45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wrapText="1"/>
    </xf>
    <xf numFmtId="0" fontId="1" fillId="0" borderId="17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2" fontId="13" fillId="0" borderId="4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48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/>
    </xf>
    <xf numFmtId="180" fontId="0" fillId="0" borderId="17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wrapText="1"/>
    </xf>
    <xf numFmtId="0" fontId="0" fillId="0" borderId="50" xfId="0" applyFont="1" applyFill="1" applyBorder="1" applyAlignment="1">
      <alignment horizontal="left" wrapText="1"/>
    </xf>
    <xf numFmtId="2" fontId="0" fillId="0" borderId="48" xfId="0" applyNumberFormat="1" applyFont="1" applyFill="1" applyBorder="1" applyAlignment="1">
      <alignment horizontal="right" wrapText="1"/>
    </xf>
    <xf numFmtId="180" fontId="0" fillId="0" borderId="5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2" fontId="0" fillId="0" borderId="17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2" fontId="0" fillId="0" borderId="17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/>
    </xf>
    <xf numFmtId="2" fontId="0" fillId="0" borderId="46" xfId="0" applyNumberFormat="1" applyFont="1" applyFill="1" applyBorder="1" applyAlignment="1">
      <alignment horizontal="right" vertical="center" wrapText="1"/>
    </xf>
    <xf numFmtId="49" fontId="14" fillId="0" borderId="23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horizontal="left" vertical="center" wrapText="1"/>
    </xf>
    <xf numFmtId="4" fontId="13" fillId="0" borderId="47" xfId="0" applyNumberFormat="1" applyFont="1" applyFill="1" applyBorder="1" applyAlignment="1">
      <alignment horizontal="right" vertical="center" wrapText="1"/>
    </xf>
    <xf numFmtId="4" fontId="13" fillId="0" borderId="53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/>
    </xf>
    <xf numFmtId="2" fontId="13" fillId="0" borderId="0" xfId="0" applyNumberFormat="1" applyFont="1" applyFill="1" applyAlignment="1">
      <alignment/>
    </xf>
    <xf numFmtId="49" fontId="1" fillId="0" borderId="48" xfId="0" applyNumberFormat="1" applyFont="1" applyFill="1" applyBorder="1" applyAlignment="1">
      <alignment horizontal="center" vertical="center"/>
    </xf>
    <xf numFmtId="0" fontId="1" fillId="0" borderId="48" xfId="0" applyNumberFormat="1" applyFont="1" applyFill="1" applyBorder="1" applyAlignment="1">
      <alignment horizontal="left" vertical="center" wrapText="1"/>
    </xf>
    <xf numFmtId="2" fontId="0" fillId="0" borderId="48" xfId="0" applyNumberFormat="1" applyFont="1" applyFill="1" applyBorder="1" applyAlignment="1">
      <alignment/>
    </xf>
    <xf numFmtId="0" fontId="6" fillId="0" borderId="17" xfId="0" applyFont="1" applyFill="1" applyBorder="1" applyAlignment="1">
      <alignment wrapText="1"/>
    </xf>
    <xf numFmtId="2" fontId="0" fillId="0" borderId="17" xfId="0" applyNumberFormat="1" applyFont="1" applyFill="1" applyBorder="1" applyAlignment="1">
      <alignment horizontal="right"/>
    </xf>
    <xf numFmtId="0" fontId="15" fillId="0" borderId="17" xfId="0" applyFont="1" applyFill="1" applyBorder="1" applyAlignment="1">
      <alignment/>
    </xf>
    <xf numFmtId="0" fontId="15" fillId="0" borderId="12" xfId="0" applyFont="1" applyFill="1" applyBorder="1" applyAlignment="1">
      <alignment horizontal="left" wrapText="1"/>
    </xf>
    <xf numFmtId="2" fontId="0" fillId="0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6" fillId="0" borderId="12" xfId="0" applyNumberFormat="1" applyFont="1" applyFill="1" applyBorder="1" applyAlignment="1">
      <alignment horizontal="left" wrapText="1"/>
    </xf>
    <xf numFmtId="0" fontId="1" fillId="0" borderId="52" xfId="0" applyFont="1" applyFill="1" applyBorder="1" applyAlignment="1">
      <alignment wrapText="1"/>
    </xf>
    <xf numFmtId="0" fontId="1" fillId="0" borderId="46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4" fontId="13" fillId="0" borderId="47" xfId="0" applyNumberFormat="1" applyFont="1" applyFill="1" applyBorder="1" applyAlignment="1">
      <alignment horizontal="right" wrapText="1"/>
    </xf>
    <xf numFmtId="4" fontId="13" fillId="0" borderId="53" xfId="0" applyNumberFormat="1" applyFont="1" applyFill="1" applyBorder="1" applyAlignment="1">
      <alignment horizontal="right"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4" fontId="13" fillId="0" borderId="11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right" vertical="center" wrapText="1"/>
    </xf>
    <xf numFmtId="2" fontId="0" fillId="0" borderId="46" xfId="0" applyNumberFormat="1" applyFont="1" applyFill="1" applyBorder="1" applyAlignment="1">
      <alignment/>
    </xf>
    <xf numFmtId="4" fontId="13" fillId="0" borderId="47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2" fontId="0" fillId="0" borderId="11" xfId="0" applyNumberFormat="1" applyFont="1" applyBorder="1" applyAlignment="1">
      <alignment/>
    </xf>
    <xf numFmtId="180" fontId="0" fillId="0" borderId="20" xfId="0" applyNumberFormat="1" applyFont="1" applyBorder="1" applyAlignment="1">
      <alignment horizontal="center" wrapText="1"/>
    </xf>
    <xf numFmtId="0" fontId="0" fillId="0" borderId="33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0" xfId="0" applyFont="1" applyAlignment="1">
      <alignment wrapText="1"/>
    </xf>
    <xf numFmtId="180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21" xfId="0" applyNumberFormat="1" applyFont="1" applyBorder="1" applyAlignment="1">
      <alignment/>
    </xf>
    <xf numFmtId="180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52" xfId="0" applyFont="1" applyBorder="1" applyAlignment="1">
      <alignment/>
    </xf>
    <xf numFmtId="2" fontId="0" fillId="0" borderId="22" xfId="0" applyNumberFormat="1" applyFont="1" applyBorder="1" applyAlignment="1">
      <alignment/>
    </xf>
    <xf numFmtId="180" fontId="0" fillId="0" borderId="17" xfId="0" applyNumberFormat="1" applyFont="1" applyBorder="1" applyAlignment="1">
      <alignment horizontal="center"/>
    </xf>
    <xf numFmtId="180" fontId="0" fillId="0" borderId="3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15" xfId="0" applyNumberFormat="1" applyFont="1" applyBorder="1" applyAlignment="1">
      <alignment/>
    </xf>
    <xf numFmtId="180" fontId="1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80" fontId="0" fillId="0" borderId="20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5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4" fontId="55" fillId="0" borderId="61" xfId="33" applyNumberFormat="1" applyFont="1" applyBorder="1" applyProtection="1">
      <alignment horizontal="right" wrapText="1"/>
      <protection/>
    </xf>
    <xf numFmtId="0" fontId="56" fillId="0" borderId="15" xfId="0" applyFont="1" applyBorder="1" applyAlignment="1">
      <alignment/>
    </xf>
    <xf numFmtId="0" fontId="56" fillId="0" borderId="19" xfId="0" applyFont="1" applyBorder="1" applyAlignment="1">
      <alignment/>
    </xf>
    <xf numFmtId="1" fontId="57" fillId="0" borderId="61" xfId="33" applyNumberFormat="1" applyFont="1" applyBorder="1" applyProtection="1">
      <alignment horizontal="right" wrapText="1"/>
      <protection/>
    </xf>
    <xf numFmtId="1" fontId="56" fillId="0" borderId="21" xfId="0" applyNumberFormat="1" applyFont="1" applyBorder="1" applyAlignment="1">
      <alignment/>
    </xf>
    <xf numFmtId="1" fontId="56" fillId="0" borderId="62" xfId="0" applyNumberFormat="1" applyFont="1" applyBorder="1" applyAlignment="1">
      <alignment/>
    </xf>
    <xf numFmtId="1" fontId="56" fillId="0" borderId="63" xfId="0" applyNumberFormat="1" applyFont="1" applyBorder="1" applyAlignment="1">
      <alignment/>
    </xf>
    <xf numFmtId="1" fontId="56" fillId="0" borderId="22" xfId="0" applyNumberFormat="1" applyFont="1" applyBorder="1" applyAlignment="1">
      <alignment/>
    </xf>
    <xf numFmtId="1" fontId="56" fillId="0" borderId="52" xfId="0" applyNumberFormat="1" applyFont="1" applyBorder="1" applyAlignment="1">
      <alignment/>
    </xf>
    <xf numFmtId="0" fontId="56" fillId="0" borderId="0" xfId="0" applyFont="1" applyBorder="1" applyAlignment="1">
      <alignment/>
    </xf>
    <xf numFmtId="1" fontId="57" fillId="0" borderId="64" xfId="33" applyNumberFormat="1" applyFont="1" applyBorder="1" applyProtection="1">
      <alignment horizontal="right" wrapText="1"/>
      <protection/>
    </xf>
    <xf numFmtId="0" fontId="56" fillId="0" borderId="11" xfId="0" applyFont="1" applyBorder="1" applyAlignment="1">
      <alignment/>
    </xf>
    <xf numFmtId="1" fontId="57" fillId="0" borderId="65" xfId="33" applyNumberFormat="1" applyFont="1" applyBorder="1" applyProtection="1">
      <alignment horizontal="right" wrapText="1"/>
      <protection/>
    </xf>
    <xf numFmtId="0" fontId="56" fillId="0" borderId="18" xfId="0" applyFont="1" applyBorder="1" applyAlignment="1">
      <alignment/>
    </xf>
    <xf numFmtId="0" fontId="56" fillId="0" borderId="20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21" xfId="0" applyFont="1" applyBorder="1" applyAlignment="1">
      <alignment/>
    </xf>
    <xf numFmtId="0" fontId="56" fillId="0" borderId="12" xfId="0" applyFont="1" applyBorder="1" applyAlignment="1">
      <alignment/>
    </xf>
    <xf numFmtId="0" fontId="56" fillId="0" borderId="34" xfId="0" applyFont="1" applyBorder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 wrapText="1"/>
    </xf>
    <xf numFmtId="2" fontId="0" fillId="0" borderId="48" xfId="0" applyNumberFormat="1" applyFont="1" applyFill="1" applyBorder="1" applyAlignment="1">
      <alignment horizontal="right" vertical="center" wrapText="1"/>
    </xf>
    <xf numFmtId="2" fontId="0" fillId="0" borderId="17" xfId="0" applyNumberFormat="1" applyFont="1" applyFill="1" applyBorder="1" applyAlignment="1">
      <alignment/>
    </xf>
    <xf numFmtId="2" fontId="0" fillId="0" borderId="60" xfId="0" applyNumberFormat="1" applyFont="1" applyFill="1" applyBorder="1" applyAlignment="1">
      <alignment/>
    </xf>
    <xf numFmtId="4" fontId="13" fillId="0" borderId="23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I1" sqref="I1:M16384"/>
    </sheetView>
  </sheetViews>
  <sheetFormatPr defaultColWidth="9.140625" defaultRowHeight="12.75"/>
  <cols>
    <col min="1" max="1" width="11.7109375" style="83" customWidth="1"/>
    <col min="2" max="2" width="47.57421875" style="83" customWidth="1"/>
    <col min="3" max="3" width="11.00390625" style="83" customWidth="1"/>
    <col min="4" max="4" width="10.8515625" style="83" customWidth="1"/>
    <col min="5" max="5" width="10.140625" style="83" customWidth="1"/>
    <col min="6" max="7" width="8.421875" style="83" customWidth="1"/>
    <col min="8" max="8" width="9.140625" style="83" customWidth="1"/>
    <col min="9" max="9" width="11.28125" style="83" customWidth="1"/>
    <col min="10" max="10" width="9.57421875" style="83" bestFit="1" customWidth="1"/>
    <col min="11" max="16384" width="9.140625" style="83" customWidth="1"/>
  </cols>
  <sheetData>
    <row r="1" spans="2:7" ht="12.75">
      <c r="B1" s="127"/>
      <c r="C1" s="128"/>
      <c r="D1" s="128"/>
      <c r="E1" s="127" t="s">
        <v>123</v>
      </c>
      <c r="F1" s="127"/>
      <c r="G1" s="127"/>
    </row>
    <row r="2" spans="2:7" ht="12.75">
      <c r="B2" s="198"/>
      <c r="C2" s="198"/>
      <c r="D2" s="198"/>
      <c r="E2" s="198"/>
      <c r="F2" s="198"/>
      <c r="G2" s="198"/>
    </row>
    <row r="3" spans="2:7" ht="9" customHeight="1">
      <c r="B3" s="129"/>
      <c r="C3" s="129"/>
      <c r="D3" s="129"/>
      <c r="E3" s="129"/>
      <c r="F3" s="129"/>
      <c r="G3" s="129"/>
    </row>
    <row r="4" spans="1:7" ht="12.75">
      <c r="A4" s="199" t="s">
        <v>126</v>
      </c>
      <c r="B4" s="199"/>
      <c r="C4" s="199"/>
      <c r="D4" s="199"/>
      <c r="E4" s="199"/>
      <c r="F4" s="199"/>
      <c r="G4" s="199"/>
    </row>
    <row r="5" spans="1:7" ht="12.75" customHeight="1">
      <c r="A5" s="199" t="s">
        <v>128</v>
      </c>
      <c r="B5" s="199"/>
      <c r="C5" s="199"/>
      <c r="D5" s="199"/>
      <c r="E5" s="199"/>
      <c r="F5" s="199"/>
      <c r="G5" s="199"/>
    </row>
    <row r="6" ht="8.25" customHeight="1"/>
    <row r="7" spans="5:7" ht="11.25" customHeight="1" thickBot="1">
      <c r="E7" s="200" t="s">
        <v>0</v>
      </c>
      <c r="F7" s="200"/>
      <c r="G7" s="200"/>
    </row>
    <row r="8" spans="1:7" ht="12.75">
      <c r="A8" s="203" t="s">
        <v>1</v>
      </c>
      <c r="B8" s="203" t="s">
        <v>2</v>
      </c>
      <c r="C8" s="203" t="s">
        <v>87</v>
      </c>
      <c r="D8" s="203" t="s">
        <v>89</v>
      </c>
      <c r="E8" s="206" t="s">
        <v>3</v>
      </c>
      <c r="F8" s="203" t="s">
        <v>88</v>
      </c>
      <c r="G8" s="211" t="s">
        <v>90</v>
      </c>
    </row>
    <row r="9" spans="1:7" ht="12.75">
      <c r="A9" s="204"/>
      <c r="B9" s="204"/>
      <c r="C9" s="204"/>
      <c r="D9" s="204"/>
      <c r="E9" s="207"/>
      <c r="F9" s="204"/>
      <c r="G9" s="212"/>
    </row>
    <row r="10" spans="1:10" ht="30.75" customHeight="1" thickBot="1">
      <c r="A10" s="204"/>
      <c r="B10" s="205"/>
      <c r="C10" s="205"/>
      <c r="D10" s="205"/>
      <c r="E10" s="208"/>
      <c r="F10" s="205"/>
      <c r="G10" s="213"/>
      <c r="I10" s="86"/>
      <c r="J10" s="86"/>
    </row>
    <row r="11" spans="1:11" ht="16.5" customHeight="1" thickBot="1">
      <c r="A11" s="84" t="s">
        <v>4</v>
      </c>
      <c r="B11" s="85" t="s">
        <v>5</v>
      </c>
      <c r="C11" s="222">
        <f>C16+C17+C18+C19+C20+C21+C22+C23+C24+C25+C26+C27+C28+C14+C12+C15+C13</f>
        <v>174109</v>
      </c>
      <c r="D11" s="130">
        <f>D16+D17+D18+D19+D20+D21+D22+D23+D24+D25+D26+D27+D28+D14+D12+D15+D13</f>
        <v>58036.33333333334</v>
      </c>
      <c r="E11" s="130">
        <f>E16+E17+E18+E19+E20+E21+E22+E23+E24+E25+E26+E27+E28+E14+E12+E15+E13</f>
        <v>54935.619999999995</v>
      </c>
      <c r="F11" s="131">
        <f>E11/D11*100</f>
        <v>94.65728939916946</v>
      </c>
      <c r="G11" s="131">
        <f>E11/C11*100</f>
        <v>31.552429799723157</v>
      </c>
      <c r="I11" s="86"/>
      <c r="J11" s="86"/>
      <c r="K11" s="86"/>
    </row>
    <row r="12" spans="1:7" ht="13.5" customHeight="1">
      <c r="A12" s="87" t="s">
        <v>6</v>
      </c>
      <c r="B12" s="88" t="s">
        <v>7</v>
      </c>
      <c r="C12" s="113">
        <v>131167</v>
      </c>
      <c r="D12" s="113">
        <f>C12/12*4</f>
        <v>43722.333333333336</v>
      </c>
      <c r="E12" s="113">
        <f>41325.32</f>
        <v>41325.32</v>
      </c>
      <c r="F12" s="223">
        <f aca="true" t="shared" si="0" ref="F12:F41">E12/D12*100</f>
        <v>94.51764544435719</v>
      </c>
      <c r="G12" s="223">
        <f aca="true" t="shared" si="1" ref="G12:G41">E12/C12*100</f>
        <v>31.50588181478573</v>
      </c>
    </row>
    <row r="13" spans="1:7" ht="40.5" customHeight="1">
      <c r="A13" s="89" t="s">
        <v>112</v>
      </c>
      <c r="B13" s="90" t="s">
        <v>113</v>
      </c>
      <c r="C13" s="224">
        <v>5026</v>
      </c>
      <c r="D13" s="113">
        <f aca="true" t="shared" si="2" ref="D13:D40">C13/12*4</f>
        <v>1675.3333333333333</v>
      </c>
      <c r="E13" s="224">
        <v>1811.29</v>
      </c>
      <c r="F13" s="95">
        <f t="shared" si="0"/>
        <v>108.11520095503381</v>
      </c>
      <c r="G13" s="95">
        <f t="shared" si="1"/>
        <v>36.03840031834461</v>
      </c>
    </row>
    <row r="14" spans="1:7" ht="29.25" customHeight="1">
      <c r="A14" s="89" t="s">
        <v>109</v>
      </c>
      <c r="B14" s="91" t="s">
        <v>108</v>
      </c>
      <c r="C14" s="113">
        <f>1030</f>
        <v>1030</v>
      </c>
      <c r="D14" s="113">
        <f t="shared" si="2"/>
        <v>343.3333333333333</v>
      </c>
      <c r="E14" s="113">
        <v>645.41</v>
      </c>
      <c r="F14" s="92">
        <f t="shared" si="0"/>
        <v>187.98349514563105</v>
      </c>
      <c r="G14" s="92">
        <f t="shared" si="1"/>
        <v>62.66116504854369</v>
      </c>
    </row>
    <row r="15" spans="1:10" ht="39" customHeight="1">
      <c r="A15" s="93" t="s">
        <v>110</v>
      </c>
      <c r="B15" s="94" t="s">
        <v>111</v>
      </c>
      <c r="C15" s="118">
        <v>268</v>
      </c>
      <c r="D15" s="113">
        <f t="shared" si="2"/>
        <v>89.33333333333333</v>
      </c>
      <c r="E15" s="118">
        <f>253.93</f>
        <v>253.93</v>
      </c>
      <c r="F15" s="95">
        <f t="shared" si="0"/>
        <v>284.25</v>
      </c>
      <c r="G15" s="95">
        <f t="shared" si="1"/>
        <v>94.75</v>
      </c>
      <c r="J15" s="86"/>
    </row>
    <row r="16" spans="1:7" ht="24.75" customHeight="1">
      <c r="A16" s="78" t="s">
        <v>8</v>
      </c>
      <c r="B16" s="96" t="s">
        <v>9</v>
      </c>
      <c r="C16" s="118">
        <v>4523</v>
      </c>
      <c r="D16" s="113">
        <f t="shared" si="2"/>
        <v>1507.6666666666667</v>
      </c>
      <c r="E16" s="118">
        <f>1973.26</f>
        <v>1973.26</v>
      </c>
      <c r="F16" s="95">
        <f t="shared" si="0"/>
        <v>130.88171567543665</v>
      </c>
      <c r="G16" s="95">
        <f t="shared" si="1"/>
        <v>43.627238558478886</v>
      </c>
    </row>
    <row r="17" spans="1:7" ht="15" customHeight="1">
      <c r="A17" s="97" t="s">
        <v>10</v>
      </c>
      <c r="B17" s="98" t="s">
        <v>11</v>
      </c>
      <c r="C17" s="118">
        <v>9</v>
      </c>
      <c r="D17" s="113">
        <f t="shared" si="2"/>
        <v>3</v>
      </c>
      <c r="E17" s="118">
        <v>17.14</v>
      </c>
      <c r="F17" s="95">
        <f t="shared" si="0"/>
        <v>571.3333333333334</v>
      </c>
      <c r="G17" s="95">
        <f t="shared" si="1"/>
        <v>190.44444444444446</v>
      </c>
    </row>
    <row r="18" spans="1:7" ht="18" customHeight="1">
      <c r="A18" s="97" t="s">
        <v>12</v>
      </c>
      <c r="B18" s="98" t="s">
        <v>13</v>
      </c>
      <c r="C18" s="118">
        <v>2211</v>
      </c>
      <c r="D18" s="113">
        <f t="shared" si="2"/>
        <v>737</v>
      </c>
      <c r="E18" s="118">
        <f>414.15</f>
        <v>414.15</v>
      </c>
      <c r="F18" s="99">
        <f t="shared" si="0"/>
        <v>56.19402985074626</v>
      </c>
      <c r="G18" s="99">
        <f t="shared" si="1"/>
        <v>18.73134328358209</v>
      </c>
    </row>
    <row r="19" spans="1:7" ht="15.75" customHeight="1">
      <c r="A19" s="78" t="s">
        <v>14</v>
      </c>
      <c r="B19" s="100" t="s">
        <v>15</v>
      </c>
      <c r="C19" s="118">
        <v>16097</v>
      </c>
      <c r="D19" s="113">
        <f t="shared" si="2"/>
        <v>5365.666666666667</v>
      </c>
      <c r="E19" s="118">
        <f>5067.4</f>
        <v>5067.4</v>
      </c>
      <c r="F19" s="99">
        <f t="shared" si="0"/>
        <v>94.44120022364415</v>
      </c>
      <c r="G19" s="99">
        <f t="shared" si="1"/>
        <v>31.480400074548047</v>
      </c>
    </row>
    <row r="20" spans="1:7" ht="18" customHeight="1">
      <c r="A20" s="78" t="s">
        <v>16</v>
      </c>
      <c r="B20" s="100" t="s">
        <v>17</v>
      </c>
      <c r="C20" s="118">
        <v>1710</v>
      </c>
      <c r="D20" s="113">
        <f t="shared" si="2"/>
        <v>570</v>
      </c>
      <c r="E20" s="118">
        <f>299.08</f>
        <v>299.08</v>
      </c>
      <c r="F20" s="99">
        <f t="shared" si="0"/>
        <v>52.47017543859649</v>
      </c>
      <c r="G20" s="99">
        <f t="shared" si="1"/>
        <v>17.490058479532163</v>
      </c>
    </row>
    <row r="21" spans="1:7" ht="25.5">
      <c r="A21" s="78" t="s">
        <v>18</v>
      </c>
      <c r="B21" s="98" t="s">
        <v>91</v>
      </c>
      <c r="C21" s="118">
        <v>0</v>
      </c>
      <c r="D21" s="113">
        <f t="shared" si="2"/>
        <v>0</v>
      </c>
      <c r="E21" s="118">
        <v>0.7</v>
      </c>
      <c r="F21" s="99">
        <v>0</v>
      </c>
      <c r="G21" s="99">
        <v>0</v>
      </c>
    </row>
    <row r="22" spans="1:7" ht="24" customHeight="1">
      <c r="A22" s="80" t="s">
        <v>19</v>
      </c>
      <c r="B22" s="96" t="s">
        <v>92</v>
      </c>
      <c r="C22" s="118">
        <v>6801</v>
      </c>
      <c r="D22" s="113">
        <f t="shared" si="2"/>
        <v>2267</v>
      </c>
      <c r="E22" s="118">
        <v>2011.19</v>
      </c>
      <c r="F22" s="95">
        <f t="shared" si="0"/>
        <v>88.71592412880459</v>
      </c>
      <c r="G22" s="95">
        <f t="shared" si="1"/>
        <v>29.571974709601527</v>
      </c>
    </row>
    <row r="23" spans="1:7" ht="15" customHeight="1">
      <c r="A23" s="80" t="s">
        <v>20</v>
      </c>
      <c r="B23" s="101" t="s">
        <v>21</v>
      </c>
      <c r="C23" s="118">
        <v>144</v>
      </c>
      <c r="D23" s="113">
        <f t="shared" si="2"/>
        <v>48</v>
      </c>
      <c r="E23" s="118">
        <v>143.48</v>
      </c>
      <c r="F23" s="99">
        <f t="shared" si="0"/>
        <v>298.91666666666663</v>
      </c>
      <c r="G23" s="99">
        <f t="shared" si="1"/>
        <v>99.63888888888887</v>
      </c>
    </row>
    <row r="24" spans="1:7" ht="25.5">
      <c r="A24" s="78" t="s">
        <v>22</v>
      </c>
      <c r="B24" s="79" t="s">
        <v>23</v>
      </c>
      <c r="C24" s="118">
        <v>359</v>
      </c>
      <c r="D24" s="113">
        <f t="shared" si="2"/>
        <v>119.66666666666667</v>
      </c>
      <c r="E24" s="118">
        <v>43.38</v>
      </c>
      <c r="F24" s="95">
        <f t="shared" si="0"/>
        <v>36.250696378830085</v>
      </c>
      <c r="G24" s="95">
        <f t="shared" si="1"/>
        <v>12.083565459610028</v>
      </c>
    </row>
    <row r="25" spans="1:7" ht="25.5">
      <c r="A25" s="78" t="s">
        <v>24</v>
      </c>
      <c r="B25" s="79" t="s">
        <v>25</v>
      </c>
      <c r="C25" s="118">
        <f>3841</f>
        <v>3841</v>
      </c>
      <c r="D25" s="113">
        <f t="shared" si="2"/>
        <v>1280.3333333333333</v>
      </c>
      <c r="E25" s="118">
        <f>923.89</f>
        <v>923.89</v>
      </c>
      <c r="F25" s="95">
        <f t="shared" si="0"/>
        <v>72.1601145535017</v>
      </c>
      <c r="G25" s="95">
        <f t="shared" si="1"/>
        <v>24.053371517833895</v>
      </c>
    </row>
    <row r="26" spans="1:7" ht="12.75">
      <c r="A26" s="102" t="s">
        <v>26</v>
      </c>
      <c r="B26" s="79" t="s">
        <v>27</v>
      </c>
      <c r="C26" s="118">
        <v>0</v>
      </c>
      <c r="D26" s="113">
        <f t="shared" si="2"/>
        <v>0</v>
      </c>
      <c r="E26" s="118">
        <v>0</v>
      </c>
      <c r="F26" s="99">
        <v>0</v>
      </c>
      <c r="G26" s="99">
        <v>0</v>
      </c>
    </row>
    <row r="27" spans="1:7" ht="15.75" customHeight="1">
      <c r="A27" s="78" t="s">
        <v>28</v>
      </c>
      <c r="B27" s="79" t="s">
        <v>29</v>
      </c>
      <c r="C27" s="118">
        <v>923</v>
      </c>
      <c r="D27" s="113">
        <f t="shared" si="2"/>
        <v>307.6666666666667</v>
      </c>
      <c r="E27" s="118">
        <v>6</v>
      </c>
      <c r="F27" s="99">
        <f t="shared" si="0"/>
        <v>1.9501625135427951</v>
      </c>
      <c r="G27" s="99">
        <f t="shared" si="1"/>
        <v>0.6500541711809318</v>
      </c>
    </row>
    <row r="28" spans="1:7" ht="13.5" thickBot="1">
      <c r="A28" s="102" t="s">
        <v>30</v>
      </c>
      <c r="B28" s="103" t="s">
        <v>31</v>
      </c>
      <c r="C28" s="132">
        <v>0</v>
      </c>
      <c r="D28" s="113">
        <f t="shared" si="2"/>
        <v>0</v>
      </c>
      <c r="E28" s="132">
        <v>0</v>
      </c>
      <c r="F28" s="104">
        <v>0</v>
      </c>
      <c r="G28" s="104">
        <v>0</v>
      </c>
    </row>
    <row r="29" spans="1:9" s="109" customFormat="1" ht="15" customHeight="1" thickBot="1">
      <c r="A29" s="105" t="s">
        <v>32</v>
      </c>
      <c r="B29" s="106" t="s">
        <v>33</v>
      </c>
      <c r="C29" s="133">
        <f>C30</f>
        <v>340534.80000000005</v>
      </c>
      <c r="D29" s="133">
        <f>D30</f>
        <v>113511.6</v>
      </c>
      <c r="E29" s="133">
        <f>E30+E39</f>
        <v>86702.68000000001</v>
      </c>
      <c r="F29" s="107">
        <f t="shared" si="0"/>
        <v>76.38221996694611</v>
      </c>
      <c r="G29" s="108">
        <f t="shared" si="1"/>
        <v>25.460739988982034</v>
      </c>
      <c r="I29" s="110"/>
    </row>
    <row r="30" spans="1:9" ht="28.5" customHeight="1">
      <c r="A30" s="111" t="s">
        <v>34</v>
      </c>
      <c r="B30" s="112" t="s">
        <v>35</v>
      </c>
      <c r="C30" s="113">
        <f>C31+C33+C36+C37+C38+C39+C40</f>
        <v>340534.80000000005</v>
      </c>
      <c r="D30" s="113">
        <f>D31+D33+D36+D37+D38+D39+D40</f>
        <v>113511.6</v>
      </c>
      <c r="E30" s="113">
        <f>E31+E33+E36+E37+E38+E40</f>
        <v>89016.58</v>
      </c>
      <c r="F30" s="92">
        <f t="shared" si="0"/>
        <v>78.42069004401311</v>
      </c>
      <c r="G30" s="92">
        <f t="shared" si="1"/>
        <v>26.14023001467104</v>
      </c>
      <c r="I30" s="86"/>
    </row>
    <row r="31" spans="1:7" ht="28.5">
      <c r="A31" s="80" t="s">
        <v>130</v>
      </c>
      <c r="B31" s="114" t="s">
        <v>93</v>
      </c>
      <c r="C31" s="118">
        <f>3525</f>
        <v>3525</v>
      </c>
      <c r="D31" s="113">
        <f t="shared" si="2"/>
        <v>1175</v>
      </c>
      <c r="E31" s="118">
        <f>E32</f>
        <v>882</v>
      </c>
      <c r="F31" s="115">
        <f>F32</f>
        <v>75.06382978723404</v>
      </c>
      <c r="G31" s="115">
        <f>G32</f>
        <v>25.02127659574468</v>
      </c>
    </row>
    <row r="32" spans="1:7" ht="12.75">
      <c r="A32" s="80" t="s">
        <v>129</v>
      </c>
      <c r="B32" s="116" t="s">
        <v>94</v>
      </c>
      <c r="C32" s="118">
        <v>3525</v>
      </c>
      <c r="D32" s="113">
        <f t="shared" si="2"/>
        <v>1175</v>
      </c>
      <c r="E32" s="118">
        <v>882</v>
      </c>
      <c r="F32" s="95">
        <f t="shared" si="0"/>
        <v>75.06382978723404</v>
      </c>
      <c r="G32" s="95">
        <f t="shared" si="1"/>
        <v>25.02127659574468</v>
      </c>
    </row>
    <row r="33" spans="1:7" ht="29.25" customHeight="1">
      <c r="A33" s="80" t="s">
        <v>131</v>
      </c>
      <c r="B33" s="79" t="s">
        <v>95</v>
      </c>
      <c r="C33" s="118">
        <v>166150.6</v>
      </c>
      <c r="D33" s="113">
        <f t="shared" si="2"/>
        <v>55383.53333333333</v>
      </c>
      <c r="E33" s="118">
        <v>27161</v>
      </c>
      <c r="F33" s="95">
        <f t="shared" si="0"/>
        <v>49.04165257302712</v>
      </c>
      <c r="G33" s="95">
        <f t="shared" si="1"/>
        <v>16.347217524342373</v>
      </c>
    </row>
    <row r="34" spans="1:7" ht="33.75">
      <c r="A34" s="80" t="s">
        <v>96</v>
      </c>
      <c r="B34" s="117" t="s">
        <v>97</v>
      </c>
      <c r="C34" s="118">
        <v>0</v>
      </c>
      <c r="D34" s="113">
        <f t="shared" si="2"/>
        <v>0</v>
      </c>
      <c r="E34" s="118">
        <v>0</v>
      </c>
      <c r="F34" s="95">
        <v>0</v>
      </c>
      <c r="G34" s="95">
        <v>0</v>
      </c>
    </row>
    <row r="35" spans="1:7" ht="12.75" customHeight="1" hidden="1">
      <c r="A35" s="78"/>
      <c r="B35" s="119"/>
      <c r="C35" s="118"/>
      <c r="D35" s="113">
        <f t="shared" si="2"/>
        <v>0</v>
      </c>
      <c r="E35" s="118"/>
      <c r="F35" s="95" t="e">
        <f t="shared" si="0"/>
        <v>#DIV/0!</v>
      </c>
      <c r="G35" s="95" t="e">
        <f t="shared" si="1"/>
        <v>#DIV/0!</v>
      </c>
    </row>
    <row r="36" spans="1:7" ht="17.25" customHeight="1">
      <c r="A36" s="80" t="s">
        <v>132</v>
      </c>
      <c r="B36" s="119" t="s">
        <v>36</v>
      </c>
      <c r="C36" s="118">
        <f>170859.2</f>
        <v>170859.2</v>
      </c>
      <c r="D36" s="113">
        <f t="shared" si="2"/>
        <v>56953.06666666667</v>
      </c>
      <c r="E36" s="118">
        <f>60973.58</f>
        <v>60973.58</v>
      </c>
      <c r="F36" s="95">
        <f t="shared" si="0"/>
        <v>107.05934477043084</v>
      </c>
      <c r="G36" s="95">
        <f t="shared" si="1"/>
        <v>35.68644825681028</v>
      </c>
    </row>
    <row r="37" spans="1:7" ht="15" customHeight="1">
      <c r="A37" s="220" t="s">
        <v>134</v>
      </c>
      <c r="B37" s="120" t="s">
        <v>37</v>
      </c>
      <c r="C37" s="118">
        <v>0</v>
      </c>
      <c r="D37" s="113">
        <f t="shared" si="2"/>
        <v>0</v>
      </c>
      <c r="E37" s="118">
        <v>0</v>
      </c>
      <c r="F37" s="95">
        <v>0</v>
      </c>
      <c r="G37" s="95">
        <v>0</v>
      </c>
    </row>
    <row r="38" spans="1:7" ht="24.75" customHeight="1">
      <c r="A38" s="81" t="s">
        <v>38</v>
      </c>
      <c r="B38" s="121" t="s">
        <v>98</v>
      </c>
      <c r="C38" s="118">
        <v>0</v>
      </c>
      <c r="D38" s="113">
        <f t="shared" si="2"/>
        <v>0</v>
      </c>
      <c r="E38" s="118">
        <v>0</v>
      </c>
      <c r="F38" s="95">
        <v>0</v>
      </c>
      <c r="G38" s="95">
        <v>0</v>
      </c>
    </row>
    <row r="39" spans="1:7" ht="53.25" customHeight="1" thickBot="1">
      <c r="A39" s="81" t="s">
        <v>133</v>
      </c>
      <c r="B39" s="122" t="s">
        <v>99</v>
      </c>
      <c r="C39" s="225">
        <v>0</v>
      </c>
      <c r="D39" s="113">
        <f t="shared" si="2"/>
        <v>0</v>
      </c>
      <c r="E39" s="132">
        <f>-2313.9</f>
        <v>-2313.9</v>
      </c>
      <c r="F39" s="95">
        <v>0</v>
      </c>
      <c r="G39" s="95">
        <v>0</v>
      </c>
    </row>
    <row r="40" spans="1:7" ht="27" customHeight="1" thickBot="1">
      <c r="A40" s="221" t="s">
        <v>39</v>
      </c>
      <c r="B40" s="123" t="s">
        <v>40</v>
      </c>
      <c r="C40" s="82">
        <v>0</v>
      </c>
      <c r="D40" s="113">
        <f t="shared" si="2"/>
        <v>0</v>
      </c>
      <c r="E40" s="82">
        <v>0</v>
      </c>
      <c r="F40" s="95">
        <v>0</v>
      </c>
      <c r="G40" s="95">
        <v>0</v>
      </c>
    </row>
    <row r="41" spans="1:10" ht="18" customHeight="1" thickBot="1">
      <c r="A41" s="209" t="s">
        <v>41</v>
      </c>
      <c r="B41" s="210"/>
      <c r="C41" s="226">
        <f>C30+C11</f>
        <v>514643.80000000005</v>
      </c>
      <c r="D41" s="133">
        <f>D30+D11</f>
        <v>171547.93333333335</v>
      </c>
      <c r="E41" s="133">
        <f>E29+E11</f>
        <v>141638.3</v>
      </c>
      <c r="F41" s="124">
        <f t="shared" si="0"/>
        <v>82.56485359388375</v>
      </c>
      <c r="G41" s="125">
        <f t="shared" si="1"/>
        <v>27.521617864627917</v>
      </c>
      <c r="I41" s="86"/>
      <c r="J41" s="86"/>
    </row>
    <row r="42" ht="10.5" customHeight="1">
      <c r="A42" s="126"/>
    </row>
    <row r="43" ht="12.75" hidden="1"/>
    <row r="44" spans="1:2" ht="14.25" customHeight="1">
      <c r="A44" s="201" t="s">
        <v>114</v>
      </c>
      <c r="B44" s="201"/>
    </row>
    <row r="45" spans="1:2" ht="12.75">
      <c r="A45" s="201"/>
      <c r="B45" s="201"/>
    </row>
    <row r="46" spans="1:7" ht="14.25">
      <c r="A46" s="201"/>
      <c r="B46" s="201"/>
      <c r="E46" s="202" t="s">
        <v>125</v>
      </c>
      <c r="F46" s="202"/>
      <c r="G46" s="202"/>
    </row>
    <row r="50" ht="12.75">
      <c r="E50" s="86"/>
    </row>
  </sheetData>
  <sheetProtection/>
  <mergeCells count="14">
    <mergeCell ref="A41:B41"/>
    <mergeCell ref="F8:F10"/>
    <mergeCell ref="G8:G10"/>
    <mergeCell ref="A8:A10"/>
    <mergeCell ref="B2:G2"/>
    <mergeCell ref="A4:G4"/>
    <mergeCell ref="A5:G5"/>
    <mergeCell ref="E7:G7"/>
    <mergeCell ref="A44:B46"/>
    <mergeCell ref="E46:G46"/>
    <mergeCell ref="B8:B10"/>
    <mergeCell ref="C8:C10"/>
    <mergeCell ref="D8:D10"/>
    <mergeCell ref="E8:E10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5.8515625" style="134" customWidth="1"/>
    <col min="2" max="2" width="52.00390625" style="134" customWidth="1"/>
    <col min="3" max="3" width="11.00390625" style="134" customWidth="1"/>
    <col min="4" max="4" width="8.421875" style="134" hidden="1" customWidth="1"/>
    <col min="5" max="5" width="12.00390625" style="134" customWidth="1"/>
    <col min="6" max="6" width="6.7109375" style="134" hidden="1" customWidth="1"/>
    <col min="7" max="7" width="8.7109375" style="134" customWidth="1"/>
    <col min="8" max="16384" width="9.140625" style="134" customWidth="1"/>
  </cols>
  <sheetData>
    <row r="1" spans="2:7" ht="11.25" customHeight="1">
      <c r="B1" s="18"/>
      <c r="C1" s="217" t="s">
        <v>122</v>
      </c>
      <c r="D1" s="217"/>
      <c r="E1" s="217"/>
      <c r="F1" s="217"/>
      <c r="G1" s="217"/>
    </row>
    <row r="2" spans="2:7" ht="11.25" customHeight="1">
      <c r="B2" s="218"/>
      <c r="C2" s="218"/>
      <c r="D2" s="218"/>
      <c r="E2" s="218"/>
      <c r="F2" s="218"/>
      <c r="G2" s="218"/>
    </row>
    <row r="3" spans="1:7" ht="12.75">
      <c r="A3" s="219" t="s">
        <v>42</v>
      </c>
      <c r="B3" s="219"/>
      <c r="C3" s="219"/>
      <c r="D3" s="219"/>
      <c r="E3" s="219"/>
      <c r="F3" s="219"/>
      <c r="G3" s="219"/>
    </row>
    <row r="4" spans="1:7" ht="12.75">
      <c r="A4" s="199" t="s">
        <v>127</v>
      </c>
      <c r="B4" s="199"/>
      <c r="C4" s="199"/>
      <c r="D4" s="199"/>
      <c r="E4" s="199"/>
      <c r="F4" s="199"/>
      <c r="G4" s="199"/>
    </row>
    <row r="5" spans="5:7" ht="12.75" customHeight="1" thickBot="1">
      <c r="E5" s="214" t="s">
        <v>43</v>
      </c>
      <c r="F5" s="214"/>
      <c r="G5" s="214"/>
    </row>
    <row r="6" spans="1:7" s="7" customFormat="1" ht="57" customHeight="1" thickBot="1">
      <c r="A6" s="3" t="s">
        <v>44</v>
      </c>
      <c r="B6" s="1" t="s">
        <v>45</v>
      </c>
      <c r="C6" s="4" t="s">
        <v>85</v>
      </c>
      <c r="D6" s="5" t="s">
        <v>46</v>
      </c>
      <c r="E6" s="4" t="s">
        <v>47</v>
      </c>
      <c r="F6" s="4" t="s">
        <v>48</v>
      </c>
      <c r="G6" s="6" t="s">
        <v>86</v>
      </c>
    </row>
    <row r="7" spans="1:7" ht="12" customHeight="1" thickBot="1">
      <c r="A7" s="8">
        <v>100</v>
      </c>
      <c r="B7" s="13" t="s">
        <v>49</v>
      </c>
      <c r="C7" s="190">
        <f>SUM(C8:C15)</f>
        <v>44719</v>
      </c>
      <c r="D7" s="181"/>
      <c r="E7" s="180">
        <f>SUM(E8:E15)</f>
        <v>12763</v>
      </c>
      <c r="F7" s="136"/>
      <c r="G7" s="137">
        <f aca="true" t="shared" si="0" ref="G7:G18">E7/C7*100</f>
        <v>28.54044142310875</v>
      </c>
    </row>
    <row r="8" spans="1:7" s="141" customFormat="1" ht="12.75" customHeight="1">
      <c r="A8" s="138">
        <v>102</v>
      </c>
      <c r="B8" s="9" t="s">
        <v>83</v>
      </c>
      <c r="C8" s="191">
        <v>1497</v>
      </c>
      <c r="D8" s="189">
        <v>225448.3</v>
      </c>
      <c r="E8" s="182">
        <v>453</v>
      </c>
      <c r="F8" s="140"/>
      <c r="G8" s="139">
        <f t="shared" si="0"/>
        <v>30.26052104208417</v>
      </c>
    </row>
    <row r="9" spans="1:7" ht="23.25" customHeight="1">
      <c r="A9" s="142">
        <v>103</v>
      </c>
      <c r="B9" s="66" t="s">
        <v>50</v>
      </c>
      <c r="C9" s="191">
        <v>1556</v>
      </c>
      <c r="D9" s="189">
        <v>163374.36</v>
      </c>
      <c r="E9" s="183">
        <v>426</v>
      </c>
      <c r="F9" s="144"/>
      <c r="G9" s="145">
        <f t="shared" si="0"/>
        <v>27.37789203084833</v>
      </c>
    </row>
    <row r="10" spans="1:7" ht="24" customHeight="1">
      <c r="A10" s="142">
        <v>104</v>
      </c>
      <c r="B10" s="66" t="s">
        <v>84</v>
      </c>
      <c r="C10" s="191">
        <v>26400</v>
      </c>
      <c r="D10" s="189">
        <v>3455964.49</v>
      </c>
      <c r="E10" s="182">
        <v>7417</v>
      </c>
      <c r="F10" s="144"/>
      <c r="G10" s="145">
        <f t="shared" si="0"/>
        <v>28.09469696969697</v>
      </c>
    </row>
    <row r="11" spans="1:7" ht="24" customHeight="1">
      <c r="A11" s="146">
        <v>105</v>
      </c>
      <c r="B11" s="67" t="s">
        <v>117</v>
      </c>
      <c r="C11" s="184"/>
      <c r="D11" s="185"/>
      <c r="E11" s="184"/>
      <c r="F11" s="148"/>
      <c r="G11" s="149"/>
    </row>
    <row r="12" spans="1:7" ht="45" customHeight="1">
      <c r="A12" s="146">
        <v>106</v>
      </c>
      <c r="B12" s="68" t="s">
        <v>118</v>
      </c>
      <c r="C12" s="191">
        <v>6154</v>
      </c>
      <c r="D12" s="189">
        <v>751574.21</v>
      </c>
      <c r="E12" s="182">
        <v>1561</v>
      </c>
      <c r="F12" s="148"/>
      <c r="G12" s="149">
        <f t="shared" si="0"/>
        <v>25.36561585960351</v>
      </c>
    </row>
    <row r="13" spans="1:7" ht="18" customHeight="1">
      <c r="A13" s="146">
        <v>107</v>
      </c>
      <c r="B13" s="69" t="s">
        <v>119</v>
      </c>
      <c r="C13" s="186"/>
      <c r="D13" s="187"/>
      <c r="E13" s="186"/>
      <c r="F13" s="148"/>
      <c r="G13" s="149"/>
    </row>
    <row r="14" spans="1:7" ht="16.5" customHeight="1">
      <c r="A14" s="150">
        <v>113</v>
      </c>
      <c r="B14" s="70" t="s">
        <v>52</v>
      </c>
      <c r="C14" s="191">
        <v>9012</v>
      </c>
      <c r="D14" s="189">
        <v>1332552.68</v>
      </c>
      <c r="E14" s="182">
        <v>2906</v>
      </c>
      <c r="F14" s="179">
        <v>1332552.68</v>
      </c>
      <c r="G14" s="149">
        <f t="shared" si="0"/>
        <v>32.24589436307146</v>
      </c>
    </row>
    <row r="15" spans="1:7" ht="14.25" customHeight="1" thickBot="1">
      <c r="A15" s="151">
        <v>111</v>
      </c>
      <c r="B15" s="71" t="s">
        <v>120</v>
      </c>
      <c r="C15" s="180">
        <v>100</v>
      </c>
      <c r="D15" s="188"/>
      <c r="E15" s="180">
        <v>0</v>
      </c>
      <c r="F15" s="152"/>
      <c r="G15" s="153">
        <f t="shared" si="0"/>
        <v>0</v>
      </c>
    </row>
    <row r="16" spans="1:7" ht="15" customHeight="1" thickBot="1">
      <c r="A16" s="154">
        <v>200</v>
      </c>
      <c r="B16" s="55" t="s">
        <v>115</v>
      </c>
      <c r="C16" s="190">
        <f>C17</f>
        <v>788</v>
      </c>
      <c r="D16" s="192"/>
      <c r="E16" s="190">
        <f>E17</f>
        <v>292</v>
      </c>
      <c r="F16" s="60"/>
      <c r="G16" s="137">
        <f t="shared" si="0"/>
        <v>37.055837563451774</v>
      </c>
    </row>
    <row r="17" spans="1:7" ht="15" customHeight="1" thickBot="1">
      <c r="A17" s="154">
        <v>203</v>
      </c>
      <c r="B17" s="55" t="s">
        <v>116</v>
      </c>
      <c r="C17" s="190">
        <v>788</v>
      </c>
      <c r="D17" s="192"/>
      <c r="E17" s="190">
        <v>292</v>
      </c>
      <c r="F17" s="60"/>
      <c r="G17" s="137">
        <f>E17/C17*100</f>
        <v>37.055837563451774</v>
      </c>
    </row>
    <row r="18" spans="1:7" ht="23.25" customHeight="1" thickBot="1">
      <c r="A18" s="11">
        <v>300</v>
      </c>
      <c r="B18" s="12" t="s">
        <v>53</v>
      </c>
      <c r="C18" s="190">
        <v>6753</v>
      </c>
      <c r="D18" s="192"/>
      <c r="E18" s="190">
        <f>E19+E20+E21</f>
        <v>2157</v>
      </c>
      <c r="F18" s="60"/>
      <c r="G18" s="137">
        <f t="shared" si="0"/>
        <v>31.941359395824076</v>
      </c>
    </row>
    <row r="19" spans="1:7" ht="37.5" customHeight="1">
      <c r="A19" s="156">
        <v>309</v>
      </c>
      <c r="B19" s="10" t="s">
        <v>100</v>
      </c>
      <c r="C19" s="193">
        <v>5757</v>
      </c>
      <c r="D19" s="194"/>
      <c r="E19" s="193">
        <v>1913</v>
      </c>
      <c r="F19" s="56"/>
      <c r="G19" s="157">
        <f aca="true" t="shared" si="1" ref="G19:G58">E19/C19*100</f>
        <v>33.22911238492271</v>
      </c>
    </row>
    <row r="20" spans="1:8" ht="20.25" customHeight="1">
      <c r="A20" s="142">
        <v>310</v>
      </c>
      <c r="B20" s="10" t="s">
        <v>54</v>
      </c>
      <c r="C20" s="195">
        <v>622</v>
      </c>
      <c r="D20" s="196"/>
      <c r="E20" s="195">
        <v>80</v>
      </c>
      <c r="F20" s="144"/>
      <c r="G20" s="145">
        <f t="shared" si="1"/>
        <v>12.861736334405144</v>
      </c>
      <c r="H20" s="83"/>
    </row>
    <row r="21" spans="1:8" ht="24" customHeight="1" thickBot="1">
      <c r="A21" s="151">
        <v>314</v>
      </c>
      <c r="B21" s="17" t="s">
        <v>101</v>
      </c>
      <c r="C21" s="197">
        <v>374</v>
      </c>
      <c r="D21" s="188"/>
      <c r="E21" s="197">
        <v>164</v>
      </c>
      <c r="F21" s="152"/>
      <c r="G21" s="149">
        <f t="shared" si="1"/>
        <v>43.85026737967914</v>
      </c>
      <c r="H21" s="83"/>
    </row>
    <row r="22" spans="1:8" ht="17.25" customHeight="1" thickBot="1">
      <c r="A22" s="11">
        <v>400</v>
      </c>
      <c r="B22" s="14" t="s">
        <v>55</v>
      </c>
      <c r="C22" s="155">
        <f>SUM(C23:C29)</f>
        <v>118303</v>
      </c>
      <c r="D22" s="60"/>
      <c r="E22" s="155">
        <f>SUM(E23:E29)</f>
        <v>2661</v>
      </c>
      <c r="F22" s="60"/>
      <c r="G22" s="137">
        <f t="shared" si="1"/>
        <v>2.249308977794308</v>
      </c>
      <c r="H22" s="83"/>
    </row>
    <row r="23" spans="1:8" ht="15" customHeight="1">
      <c r="A23" s="24">
        <v>405</v>
      </c>
      <c r="B23" s="45" t="s">
        <v>56</v>
      </c>
      <c r="C23" s="159">
        <v>468</v>
      </c>
      <c r="D23" s="56"/>
      <c r="E23" s="58">
        <v>0</v>
      </c>
      <c r="F23" s="56"/>
      <c r="G23" s="157">
        <f t="shared" si="1"/>
        <v>0</v>
      </c>
      <c r="H23" s="83"/>
    </row>
    <row r="24" spans="1:7" ht="13.5" customHeight="1">
      <c r="A24" s="24">
        <v>406</v>
      </c>
      <c r="B24" s="160" t="s">
        <v>57</v>
      </c>
      <c r="C24" s="58">
        <v>1087</v>
      </c>
      <c r="D24" s="56"/>
      <c r="E24" s="58">
        <v>140</v>
      </c>
      <c r="F24" s="56"/>
      <c r="G24" s="145">
        <f t="shared" si="1"/>
        <v>12.879484820607177</v>
      </c>
    </row>
    <row r="25" spans="1:7" ht="12" customHeight="1">
      <c r="A25" s="24">
        <v>407</v>
      </c>
      <c r="B25" s="161" t="s">
        <v>58</v>
      </c>
      <c r="C25" s="58"/>
      <c r="D25" s="56"/>
      <c r="E25" s="58"/>
      <c r="F25" s="56"/>
      <c r="G25" s="145"/>
    </row>
    <row r="26" spans="1:7" ht="12.75" customHeight="1">
      <c r="A26" s="25">
        <v>408</v>
      </c>
      <c r="B26" s="46" t="s">
        <v>59</v>
      </c>
      <c r="C26" s="158">
        <v>400</v>
      </c>
      <c r="D26" s="152"/>
      <c r="E26" s="158">
        <v>0</v>
      </c>
      <c r="F26" s="152"/>
      <c r="G26" s="145">
        <v>0</v>
      </c>
    </row>
    <row r="27" spans="1:8" ht="12" customHeight="1">
      <c r="A27" s="26">
        <v>409</v>
      </c>
      <c r="B27" s="162" t="s">
        <v>102</v>
      </c>
      <c r="C27" s="143">
        <v>114711</v>
      </c>
      <c r="D27" s="163"/>
      <c r="E27" s="164">
        <v>2419</v>
      </c>
      <c r="F27" s="164"/>
      <c r="G27" s="145">
        <f t="shared" si="1"/>
        <v>2.1087777109431527</v>
      </c>
      <c r="H27" s="152"/>
    </row>
    <row r="28" spans="1:8" ht="12" customHeight="1">
      <c r="A28" s="26">
        <v>410</v>
      </c>
      <c r="B28" s="162" t="s">
        <v>103</v>
      </c>
      <c r="C28" s="143">
        <v>120</v>
      </c>
      <c r="D28" s="163"/>
      <c r="E28" s="164">
        <v>0</v>
      </c>
      <c r="F28" s="164"/>
      <c r="G28" s="145">
        <f t="shared" si="1"/>
        <v>0</v>
      </c>
      <c r="H28" s="152"/>
    </row>
    <row r="29" spans="1:7" ht="12" customHeight="1" thickBot="1">
      <c r="A29" s="25">
        <v>412</v>
      </c>
      <c r="B29" s="47" t="s">
        <v>60</v>
      </c>
      <c r="C29" s="135">
        <v>1517</v>
      </c>
      <c r="D29" s="152"/>
      <c r="E29" s="158">
        <v>102</v>
      </c>
      <c r="F29" s="152"/>
      <c r="G29" s="149">
        <f t="shared" si="1"/>
        <v>6.723796967699407</v>
      </c>
    </row>
    <row r="30" spans="1:7" s="15" customFormat="1" ht="15.75" customHeight="1" thickBot="1">
      <c r="A30" s="27">
        <v>500</v>
      </c>
      <c r="B30" s="48" t="s">
        <v>61</v>
      </c>
      <c r="C30" s="59">
        <f>SUM(C31:C34)</f>
        <v>82751</v>
      </c>
      <c r="D30" s="60"/>
      <c r="E30" s="59">
        <f>SUM(E31:E34)</f>
        <v>13855</v>
      </c>
      <c r="F30" s="60"/>
      <c r="G30" s="137">
        <f t="shared" si="1"/>
        <v>16.743000084591124</v>
      </c>
    </row>
    <row r="31" spans="1:7" ht="12" customHeight="1">
      <c r="A31" s="28">
        <v>501</v>
      </c>
      <c r="B31" s="19" t="s">
        <v>62</v>
      </c>
      <c r="C31" s="57">
        <v>1550</v>
      </c>
      <c r="D31" s="56"/>
      <c r="E31" s="58">
        <v>0</v>
      </c>
      <c r="F31" s="56"/>
      <c r="G31" s="157">
        <f t="shared" si="1"/>
        <v>0</v>
      </c>
    </row>
    <row r="32" spans="1:7" ht="12" customHeight="1">
      <c r="A32" s="29">
        <v>502</v>
      </c>
      <c r="B32" s="20" t="s">
        <v>63</v>
      </c>
      <c r="C32" s="165">
        <v>71462</v>
      </c>
      <c r="D32" s="144"/>
      <c r="E32" s="143">
        <v>11800</v>
      </c>
      <c r="F32" s="144"/>
      <c r="G32" s="145">
        <f t="shared" si="1"/>
        <v>16.51227225658392</v>
      </c>
    </row>
    <row r="33" spans="1:7" ht="12" customHeight="1">
      <c r="A33" s="30">
        <v>503</v>
      </c>
      <c r="B33" s="21" t="s">
        <v>64</v>
      </c>
      <c r="C33" s="166">
        <v>9618</v>
      </c>
      <c r="D33" s="148"/>
      <c r="E33" s="147">
        <v>2055</v>
      </c>
      <c r="F33" s="148"/>
      <c r="G33" s="145">
        <f t="shared" si="1"/>
        <v>21.366188396756083</v>
      </c>
    </row>
    <row r="34" spans="1:7" ht="12" customHeight="1" thickBot="1">
      <c r="A34" s="30">
        <v>505</v>
      </c>
      <c r="B34" s="21" t="s">
        <v>65</v>
      </c>
      <c r="C34" s="166">
        <v>121</v>
      </c>
      <c r="D34" s="148"/>
      <c r="E34" s="147">
        <v>0</v>
      </c>
      <c r="F34" s="148"/>
      <c r="G34" s="149">
        <f t="shared" si="1"/>
        <v>0</v>
      </c>
    </row>
    <row r="35" spans="1:7" s="15" customFormat="1" ht="12" customHeight="1" thickBot="1">
      <c r="A35" s="27">
        <v>600</v>
      </c>
      <c r="B35" s="48" t="s">
        <v>66</v>
      </c>
      <c r="C35" s="59">
        <v>156</v>
      </c>
      <c r="D35" s="60"/>
      <c r="E35" s="155">
        <v>4</v>
      </c>
      <c r="F35" s="60"/>
      <c r="G35" s="137">
        <f t="shared" si="1"/>
        <v>2.564102564102564</v>
      </c>
    </row>
    <row r="36" spans="1:7" s="15" customFormat="1" ht="12" customHeight="1" thickBot="1">
      <c r="A36" s="31">
        <v>700</v>
      </c>
      <c r="B36" s="49" t="s">
        <v>67</v>
      </c>
      <c r="C36" s="167">
        <f>SUM(C37:C41)</f>
        <v>278294</v>
      </c>
      <c r="D36" s="168"/>
      <c r="E36" s="167">
        <f>E37+E38+E39+E40+E41</f>
        <v>84475</v>
      </c>
      <c r="F36" s="136"/>
      <c r="G36" s="137">
        <f t="shared" si="1"/>
        <v>30.354589031743405</v>
      </c>
    </row>
    <row r="37" spans="1:7" s="15" customFormat="1" ht="12" customHeight="1">
      <c r="A37" s="32">
        <v>701</v>
      </c>
      <c r="B37" s="19" t="s">
        <v>68</v>
      </c>
      <c r="C37" s="57">
        <v>91961</v>
      </c>
      <c r="D37" s="56"/>
      <c r="E37" s="58">
        <v>28189</v>
      </c>
      <c r="F37" s="56"/>
      <c r="G37" s="157">
        <f t="shared" si="1"/>
        <v>30.653211687563207</v>
      </c>
    </row>
    <row r="38" spans="1:7" s="15" customFormat="1" ht="12" customHeight="1">
      <c r="A38" s="33">
        <v>702</v>
      </c>
      <c r="B38" s="20" t="s">
        <v>69</v>
      </c>
      <c r="C38" s="165">
        <v>141667</v>
      </c>
      <c r="D38" s="144"/>
      <c r="E38" s="143">
        <v>45037</v>
      </c>
      <c r="F38" s="144"/>
      <c r="G38" s="145">
        <f t="shared" si="1"/>
        <v>31.790748727650055</v>
      </c>
    </row>
    <row r="39" spans="1:7" s="15" customFormat="1" ht="12" customHeight="1">
      <c r="A39" s="33">
        <v>703</v>
      </c>
      <c r="B39" s="20" t="s">
        <v>124</v>
      </c>
      <c r="C39" s="165">
        <v>28243</v>
      </c>
      <c r="D39" s="144"/>
      <c r="E39" s="143">
        <v>9133</v>
      </c>
      <c r="F39" s="144"/>
      <c r="G39" s="145">
        <f t="shared" si="1"/>
        <v>32.337216301384416</v>
      </c>
    </row>
    <row r="40" spans="1:7" s="15" customFormat="1" ht="12" customHeight="1">
      <c r="A40" s="33">
        <v>707</v>
      </c>
      <c r="B40" s="22" t="s">
        <v>70</v>
      </c>
      <c r="C40" s="165">
        <v>8136</v>
      </c>
      <c r="D40" s="144"/>
      <c r="E40" s="143">
        <v>259</v>
      </c>
      <c r="F40" s="144"/>
      <c r="G40" s="145">
        <f t="shared" si="1"/>
        <v>3.1833824975417895</v>
      </c>
    </row>
    <row r="41" spans="1:7" s="15" customFormat="1" ht="12" customHeight="1" thickBot="1">
      <c r="A41" s="34">
        <v>709</v>
      </c>
      <c r="B41" s="50" t="s">
        <v>71</v>
      </c>
      <c r="C41" s="166">
        <v>8287</v>
      </c>
      <c r="D41" s="148"/>
      <c r="E41" s="147">
        <v>1857</v>
      </c>
      <c r="F41" s="148"/>
      <c r="G41" s="149">
        <f t="shared" si="1"/>
        <v>22.40859177024255</v>
      </c>
    </row>
    <row r="42" spans="1:7" s="15" customFormat="1" ht="12" customHeight="1" thickBot="1">
      <c r="A42" s="35">
        <v>800</v>
      </c>
      <c r="B42" s="51" t="s">
        <v>72</v>
      </c>
      <c r="C42" s="59">
        <f>SUM(C43:C44)</f>
        <v>30540</v>
      </c>
      <c r="D42" s="60"/>
      <c r="E42" s="59">
        <f>SUM(E43:E44)</f>
        <v>8972</v>
      </c>
      <c r="F42" s="60"/>
      <c r="G42" s="137">
        <f t="shared" si="1"/>
        <v>29.377865094957436</v>
      </c>
    </row>
    <row r="43" spans="1:7" s="15" customFormat="1" ht="12" customHeight="1">
      <c r="A43" s="32">
        <v>801</v>
      </c>
      <c r="B43" s="19" t="s">
        <v>73</v>
      </c>
      <c r="C43" s="57">
        <v>28079</v>
      </c>
      <c r="D43" s="56"/>
      <c r="E43" s="58">
        <v>8152</v>
      </c>
      <c r="F43" s="56"/>
      <c r="G43" s="157">
        <f t="shared" si="1"/>
        <v>29.03237294775455</v>
      </c>
    </row>
    <row r="44" spans="1:7" s="15" customFormat="1" ht="12" customHeight="1" thickBot="1">
      <c r="A44" s="34">
        <v>804</v>
      </c>
      <c r="B44" s="21" t="s">
        <v>74</v>
      </c>
      <c r="C44" s="166">
        <v>2461</v>
      </c>
      <c r="D44" s="148"/>
      <c r="E44" s="147">
        <v>820</v>
      </c>
      <c r="F44" s="148"/>
      <c r="G44" s="149">
        <f t="shared" si="1"/>
        <v>33.319788703778954</v>
      </c>
    </row>
    <row r="45" spans="1:7" s="15" customFormat="1" ht="12" customHeight="1" thickBot="1">
      <c r="A45" s="36">
        <v>1000</v>
      </c>
      <c r="B45" s="51" t="s">
        <v>76</v>
      </c>
      <c r="C45" s="59">
        <f>SUM(C46:C48)</f>
        <v>30180</v>
      </c>
      <c r="D45" s="60"/>
      <c r="E45" s="59">
        <f>SUM(E47:E48)</f>
        <v>12878</v>
      </c>
      <c r="F45" s="60"/>
      <c r="G45" s="137">
        <f t="shared" si="1"/>
        <v>42.670642809807816</v>
      </c>
    </row>
    <row r="46" spans="1:7" s="15" customFormat="1" ht="12" customHeight="1">
      <c r="A46" s="37">
        <v>1002</v>
      </c>
      <c r="B46" s="52" t="s">
        <v>104</v>
      </c>
      <c r="C46" s="57"/>
      <c r="D46" s="56"/>
      <c r="E46" s="58"/>
      <c r="F46" s="56"/>
      <c r="G46" s="157"/>
    </row>
    <row r="47" spans="1:7" s="16" customFormat="1" ht="12" customHeight="1">
      <c r="A47" s="38">
        <v>1003</v>
      </c>
      <c r="B47" s="22" t="s">
        <v>77</v>
      </c>
      <c r="C47" s="61">
        <v>28361</v>
      </c>
      <c r="D47" s="2"/>
      <c r="E47" s="62">
        <v>12443</v>
      </c>
      <c r="F47" s="2"/>
      <c r="G47" s="145">
        <f t="shared" si="1"/>
        <v>43.87362927964458</v>
      </c>
    </row>
    <row r="48" spans="1:7" s="15" customFormat="1" ht="12" customHeight="1" thickBot="1">
      <c r="A48" s="39">
        <v>1006</v>
      </c>
      <c r="B48" s="53" t="s">
        <v>78</v>
      </c>
      <c r="C48" s="63">
        <v>1819</v>
      </c>
      <c r="D48" s="64"/>
      <c r="E48" s="65">
        <v>435</v>
      </c>
      <c r="F48" s="64"/>
      <c r="G48" s="145">
        <f t="shared" si="1"/>
        <v>23.914238592633318</v>
      </c>
    </row>
    <row r="49" spans="1:7" ht="13.5" customHeight="1" hidden="1">
      <c r="A49" s="40">
        <v>1101</v>
      </c>
      <c r="B49" s="54" t="s">
        <v>79</v>
      </c>
      <c r="C49" s="169"/>
      <c r="D49" s="170"/>
      <c r="E49" s="159"/>
      <c r="F49" s="170"/>
      <c r="G49" s="145" t="e">
        <f t="shared" si="1"/>
        <v>#DIV/0!</v>
      </c>
    </row>
    <row r="50" spans="1:7" ht="13.5" customHeight="1" hidden="1">
      <c r="A50" s="38">
        <v>1102</v>
      </c>
      <c r="B50" s="22" t="s">
        <v>80</v>
      </c>
      <c r="C50" s="165"/>
      <c r="D50" s="144"/>
      <c r="E50" s="143"/>
      <c r="F50" s="144"/>
      <c r="G50" s="145" t="e">
        <f t="shared" si="1"/>
        <v>#DIV/0!</v>
      </c>
    </row>
    <row r="51" spans="1:7" ht="14.25" customHeight="1" hidden="1">
      <c r="A51" s="38">
        <v>1103</v>
      </c>
      <c r="B51" s="22" t="s">
        <v>81</v>
      </c>
      <c r="C51" s="165"/>
      <c r="D51" s="144"/>
      <c r="E51" s="143"/>
      <c r="F51" s="144"/>
      <c r="G51" s="145" t="e">
        <f t="shared" si="1"/>
        <v>#DIV/0!</v>
      </c>
    </row>
    <row r="52" spans="1:7" ht="13.5" customHeight="1" hidden="1">
      <c r="A52" s="41">
        <v>1104</v>
      </c>
      <c r="B52" s="47" t="s">
        <v>82</v>
      </c>
      <c r="C52" s="171"/>
      <c r="D52" s="152"/>
      <c r="E52" s="158"/>
      <c r="F52" s="152"/>
      <c r="G52" s="149" t="e">
        <f t="shared" si="1"/>
        <v>#DIV/0!</v>
      </c>
    </row>
    <row r="53" spans="1:7" ht="13.5" customHeight="1" thickBot="1">
      <c r="A53" s="36">
        <v>1100</v>
      </c>
      <c r="B53" s="72" t="s">
        <v>75</v>
      </c>
      <c r="C53" s="155">
        <f>SUM(C54:C55)</f>
        <v>9205</v>
      </c>
      <c r="D53" s="172"/>
      <c r="E53" s="172">
        <f>SUM(E54:E55)</f>
        <v>2788</v>
      </c>
      <c r="F53" s="173"/>
      <c r="G53" s="137">
        <f t="shared" si="1"/>
        <v>30.28788701792504</v>
      </c>
    </row>
    <row r="54" spans="1:7" ht="13.5" customHeight="1">
      <c r="A54" s="42">
        <v>1102</v>
      </c>
      <c r="B54" s="73" t="s">
        <v>105</v>
      </c>
      <c r="C54" s="143">
        <v>6830</v>
      </c>
      <c r="D54" s="163"/>
      <c r="E54" s="164">
        <v>2014</v>
      </c>
      <c r="F54" s="164"/>
      <c r="G54" s="145">
        <f t="shared" si="1"/>
        <v>29.487554904831626</v>
      </c>
    </row>
    <row r="55" spans="1:7" ht="13.5" customHeight="1">
      <c r="A55" s="42">
        <v>1105</v>
      </c>
      <c r="B55" s="74" t="s">
        <v>121</v>
      </c>
      <c r="C55" s="143">
        <v>2375</v>
      </c>
      <c r="D55" s="163"/>
      <c r="E55" s="164">
        <v>774</v>
      </c>
      <c r="F55" s="164"/>
      <c r="G55" s="145">
        <f t="shared" si="1"/>
        <v>32.589473684210525</v>
      </c>
    </row>
    <row r="56" spans="1:7" ht="13.5" customHeight="1">
      <c r="A56" s="43">
        <v>1200</v>
      </c>
      <c r="B56" s="75" t="s">
        <v>106</v>
      </c>
      <c r="C56" s="143">
        <v>2200</v>
      </c>
      <c r="D56" s="163"/>
      <c r="E56" s="164">
        <v>732</v>
      </c>
      <c r="F56" s="164"/>
      <c r="G56" s="145">
        <f t="shared" si="1"/>
        <v>33.27272727272727</v>
      </c>
    </row>
    <row r="57" spans="1:7" ht="13.5" customHeight="1" thickBot="1">
      <c r="A57" s="44">
        <v>1300</v>
      </c>
      <c r="B57" s="76" t="s">
        <v>51</v>
      </c>
      <c r="C57" s="147">
        <v>1800</v>
      </c>
      <c r="D57" s="174"/>
      <c r="E57" s="175">
        <v>94</v>
      </c>
      <c r="F57" s="175"/>
      <c r="G57" s="149">
        <f t="shared" si="1"/>
        <v>5.222222222222222</v>
      </c>
    </row>
    <row r="58" spans="1:7" ht="16.5" customHeight="1" thickBot="1">
      <c r="A58" s="23"/>
      <c r="B58" s="77" t="s">
        <v>107</v>
      </c>
      <c r="C58" s="176">
        <f>C57+C56+C53+C45+C42+C36+C35+C30+C22+C18+C16+C7</f>
        <v>605689</v>
      </c>
      <c r="D58" s="177"/>
      <c r="E58" s="178">
        <f>E57+E56+E53+E45+E42+E36+E35+E30+E22+E18+E16+E7</f>
        <v>141671</v>
      </c>
      <c r="F58" s="178"/>
      <c r="G58" s="137">
        <f t="shared" si="1"/>
        <v>23.39005661321239</v>
      </c>
    </row>
    <row r="59" ht="9.75" customHeight="1"/>
    <row r="60" spans="1:2" ht="14.25" customHeight="1">
      <c r="A60" s="215" t="s">
        <v>114</v>
      </c>
      <c r="B60" s="215"/>
    </row>
    <row r="61" spans="1:2" ht="12.75">
      <c r="A61" s="215"/>
      <c r="B61" s="215"/>
    </row>
    <row r="62" spans="1:7" ht="14.25">
      <c r="A62" s="215"/>
      <c r="B62" s="215"/>
      <c r="E62" s="216" t="s">
        <v>125</v>
      </c>
      <c r="F62" s="216"/>
      <c r="G62" s="216"/>
    </row>
  </sheetData>
  <sheetProtection/>
  <mergeCells count="7">
    <mergeCell ref="E5:G5"/>
    <mergeCell ref="A60:B62"/>
    <mergeCell ref="E62:G62"/>
    <mergeCell ref="C1:G1"/>
    <mergeCell ref="B2:G2"/>
    <mergeCell ref="A3:G3"/>
    <mergeCell ref="A4:G4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2016-11-14T09:06:44Z</cp:lastPrinted>
  <dcterms:created xsi:type="dcterms:W3CDTF">1996-10-08T23:32:33Z</dcterms:created>
  <dcterms:modified xsi:type="dcterms:W3CDTF">2017-05-16T04:40:22Z</dcterms:modified>
  <cp:category/>
  <cp:version/>
  <cp:contentType/>
  <cp:contentStatus/>
</cp:coreProperties>
</file>